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19035" windowHeight="11505"/>
  </bookViews>
  <sheets>
    <sheet name="Summary" sheetId="7" r:id="rId1"/>
    <sheet name="Labor Budget" sheetId="4" r:id="rId2"/>
    <sheet name="Daily Maintenance" sheetId="1" r:id="rId3"/>
    <sheet name="Weekly Maintenance" sheetId="3" r:id="rId4"/>
    <sheet name="Monthly Maintenance" sheetId="2" r:id="rId5"/>
    <sheet name="Material Budget" sheetId="6" r:id="rId6"/>
    <sheet name="Water Budget" sheetId="8" r:id="rId7"/>
    <sheet name="Equipment Budget" sheetId="9" r:id="rId8"/>
    <sheet name="Material Quotes" sheetId="11" r:id="rId9"/>
    <sheet name="Maintenance Equipment Chart" sheetId="12" r:id="rId10"/>
    <sheet name="Annual Capital Budget-Resurf" sheetId="19" r:id="rId11"/>
    <sheet name="Annual Capital Budget-Equip" sheetId="13" r:id="rId12"/>
    <sheet name="Court Accessories Chart" sheetId="14" r:id="rId13"/>
    <sheet name="Annual Capital Budget-Access" sheetId="15" r:id="rId14"/>
    <sheet name="Annual Capital Budget-Fence" sheetId="17" r:id="rId15"/>
    <sheet name="Annual Capital Budget-Lighting" sheetId="18" r:id="rId16"/>
  </sheets>
  <calcPr calcId="145621"/>
</workbook>
</file>

<file path=xl/calcChain.xml><?xml version="1.0" encoding="utf-8"?>
<calcChain xmlns="http://schemas.openxmlformats.org/spreadsheetml/2006/main">
  <c r="B13" i="6" l="1"/>
  <c r="B29" i="7" l="1"/>
  <c r="B34" i="7" s="1"/>
  <c r="B39" i="7" s="1"/>
  <c r="C29" i="7"/>
  <c r="D29" i="7"/>
  <c r="E29" i="7"/>
  <c r="E34" i="7" s="1"/>
  <c r="E39" i="7" s="1"/>
  <c r="F29" i="7"/>
  <c r="F34" i="7" s="1"/>
  <c r="F39" i="7" s="1"/>
  <c r="G29" i="7"/>
  <c r="H29" i="7"/>
  <c r="I29" i="7"/>
  <c r="I34" i="7" s="1"/>
  <c r="I39" i="7" s="1"/>
  <c r="J29" i="7"/>
  <c r="J34" i="7" s="1"/>
  <c r="J39" i="7" s="1"/>
  <c r="K29" i="7"/>
  <c r="B30" i="7"/>
  <c r="C30" i="7"/>
  <c r="D30" i="7"/>
  <c r="E30" i="7"/>
  <c r="F30" i="7"/>
  <c r="G30" i="7"/>
  <c r="H30" i="7"/>
  <c r="I30" i="7"/>
  <c r="J30" i="7"/>
  <c r="K30" i="7"/>
  <c r="B31" i="7"/>
  <c r="C31" i="7"/>
  <c r="D31" i="7"/>
  <c r="E31" i="7"/>
  <c r="F31" i="7"/>
  <c r="G31" i="7"/>
  <c r="H31" i="7"/>
  <c r="I31" i="7"/>
  <c r="J31" i="7"/>
  <c r="K31" i="7"/>
  <c r="B32" i="7"/>
  <c r="C32" i="7"/>
  <c r="D32" i="7"/>
  <c r="E32" i="7"/>
  <c r="F32" i="7"/>
  <c r="G32" i="7"/>
  <c r="H32" i="7"/>
  <c r="I32" i="7"/>
  <c r="J32" i="7"/>
  <c r="K32" i="7"/>
  <c r="B33" i="7"/>
  <c r="C33" i="7"/>
  <c r="D33" i="7"/>
  <c r="E33" i="7"/>
  <c r="F33" i="7"/>
  <c r="G33" i="7"/>
  <c r="H33" i="7"/>
  <c r="I33" i="7"/>
  <c r="J33" i="7"/>
  <c r="K33" i="7"/>
  <c r="C34" i="7"/>
  <c r="D34" i="7"/>
  <c r="G34" i="7"/>
  <c r="H34" i="7"/>
  <c r="K34" i="7"/>
  <c r="C39" i="7"/>
  <c r="D39" i="7"/>
  <c r="G39" i="7"/>
  <c r="H39" i="7"/>
  <c r="K39" i="7"/>
  <c r="I18" i="11" l="1"/>
  <c r="H18" i="11"/>
  <c r="G18" i="11"/>
  <c r="F18" i="11"/>
  <c r="E18" i="11"/>
  <c r="D18" i="11"/>
  <c r="C18" i="11"/>
  <c r="B18" i="11"/>
  <c r="B21" i="11" l="1"/>
  <c r="B23" i="11" s="1"/>
  <c r="H21" i="11"/>
  <c r="H23" i="11" s="1"/>
  <c r="C20" i="11"/>
  <c r="C21" i="11" s="1"/>
  <c r="C23" i="11" s="1"/>
  <c r="B20" i="11"/>
  <c r="F20" i="11"/>
  <c r="F21" i="11" s="1"/>
  <c r="F23" i="11" s="1"/>
  <c r="G20" i="11"/>
  <c r="G21" i="11" s="1"/>
  <c r="G23" i="11" s="1"/>
  <c r="D20" i="11"/>
  <c r="D21" i="11" s="1"/>
  <c r="D23" i="11" s="1"/>
  <c r="H20" i="11"/>
  <c r="E20" i="11"/>
  <c r="E21" i="11" s="1"/>
  <c r="E23" i="11" s="1"/>
  <c r="I20" i="11"/>
  <c r="I21" i="11" s="1"/>
  <c r="I23" i="11" s="1"/>
  <c r="F15" i="12" l="1"/>
  <c r="F14" i="12"/>
  <c r="D3" i="9"/>
  <c r="C10" i="1"/>
  <c r="C3" i="1" s="1"/>
  <c r="C4" i="1" l="1"/>
  <c r="K3" i="19" l="1"/>
  <c r="J3" i="19"/>
  <c r="I3" i="19"/>
  <c r="H3" i="19"/>
  <c r="G3" i="19"/>
  <c r="F3" i="19"/>
  <c r="E3" i="19"/>
  <c r="D3" i="19"/>
  <c r="C3" i="19"/>
  <c r="B3" i="19"/>
  <c r="B10" i="13"/>
  <c r="C10" i="13"/>
  <c r="D10" i="13"/>
  <c r="E10" i="13"/>
  <c r="F10" i="13"/>
  <c r="G10" i="13"/>
  <c r="H10" i="13"/>
  <c r="I10" i="13"/>
  <c r="J10" i="13"/>
  <c r="K10" i="13"/>
  <c r="K4" i="18" l="1"/>
  <c r="J4" i="18"/>
  <c r="I4" i="18"/>
  <c r="H4" i="18"/>
  <c r="G4" i="18"/>
  <c r="F4" i="18"/>
  <c r="E4" i="18"/>
  <c r="D4" i="18"/>
  <c r="C4" i="18"/>
  <c r="B4" i="18"/>
  <c r="K3" i="17"/>
  <c r="J3" i="17"/>
  <c r="I3" i="17"/>
  <c r="H3" i="17"/>
  <c r="G3" i="17"/>
  <c r="F3" i="17"/>
  <c r="E3" i="17"/>
  <c r="D3" i="17"/>
  <c r="C3" i="17"/>
  <c r="B3" i="17"/>
  <c r="K9" i="15" l="1"/>
  <c r="J9" i="15"/>
  <c r="I9" i="15"/>
  <c r="H9" i="15"/>
  <c r="G9" i="15"/>
  <c r="F9" i="15"/>
  <c r="E9" i="15"/>
  <c r="D9" i="15"/>
  <c r="C9" i="15"/>
  <c r="B9" i="15"/>
  <c r="F26" i="14" l="1"/>
  <c r="F23" i="14"/>
  <c r="F22" i="14"/>
  <c r="F12" i="14"/>
  <c r="F28" i="14"/>
  <c r="F27" i="14"/>
  <c r="F25" i="14"/>
  <c r="F17" i="14"/>
  <c r="F16" i="14"/>
  <c r="F15" i="14"/>
  <c r="F24" i="14"/>
  <c r="F21" i="14"/>
  <c r="F20" i="14"/>
  <c r="F19" i="14"/>
  <c r="F18" i="14"/>
  <c r="F14" i="14"/>
  <c r="F13" i="14"/>
  <c r="F11" i="14"/>
  <c r="F10" i="14"/>
  <c r="F9" i="14"/>
  <c r="F8" i="14"/>
  <c r="F7" i="14"/>
  <c r="F6" i="14"/>
  <c r="F5" i="14"/>
  <c r="F4" i="14"/>
  <c r="F3" i="14"/>
  <c r="F2" i="14"/>
  <c r="F22" i="12" l="1"/>
  <c r="F4" i="12"/>
  <c r="F3" i="12"/>
  <c r="F2" i="12"/>
  <c r="F7" i="12"/>
  <c r="F6" i="12"/>
  <c r="F8" i="12"/>
  <c r="F11" i="12"/>
  <c r="F12" i="12"/>
  <c r="F9" i="12"/>
  <c r="F10" i="12"/>
  <c r="F13" i="12"/>
  <c r="F16" i="12"/>
  <c r="F17" i="12"/>
  <c r="F19" i="12"/>
  <c r="F20" i="12"/>
  <c r="F21" i="12"/>
  <c r="F18" i="12"/>
  <c r="F23" i="12"/>
  <c r="F24" i="12"/>
  <c r="F5" i="12"/>
  <c r="B6" i="11" l="1"/>
  <c r="E6" i="11"/>
  <c r="D6" i="11"/>
  <c r="G6" i="11"/>
  <c r="F6" i="11"/>
  <c r="I6" i="11"/>
  <c r="H6" i="11"/>
  <c r="C6" i="11"/>
  <c r="C8" i="11" s="1"/>
  <c r="C9" i="11" l="1"/>
  <c r="C11" i="11" s="1"/>
  <c r="H8" i="11"/>
  <c r="H9" i="11" s="1"/>
  <c r="H11" i="11" s="1"/>
  <c r="F8" i="11"/>
  <c r="F9" i="11" s="1"/>
  <c r="F11" i="11" s="1"/>
  <c r="D8" i="11"/>
  <c r="D9" i="11" s="1"/>
  <c r="D11" i="11" s="1"/>
  <c r="B8" i="11"/>
  <c r="B9" i="11" s="1"/>
  <c r="B11" i="11" s="1"/>
  <c r="I8" i="11"/>
  <c r="I9" i="11" s="1"/>
  <c r="I11" i="11" s="1"/>
  <c r="G8" i="11"/>
  <c r="G9" i="11" s="1"/>
  <c r="G11" i="11" s="1"/>
  <c r="E8" i="11"/>
  <c r="E9" i="11" s="1"/>
  <c r="E11" i="11" s="1"/>
  <c r="B3" i="8"/>
  <c r="B5" i="8" s="1"/>
  <c r="B2" i="6"/>
  <c r="B3" i="2"/>
  <c r="B4" i="2" s="1"/>
  <c r="B5" i="2" s="1"/>
  <c r="B4" i="3"/>
  <c r="B5" i="3"/>
  <c r="B6" i="3"/>
  <c r="B4" i="1"/>
  <c r="B3" i="1"/>
  <c r="E2" i="6"/>
  <c r="B6" i="8"/>
  <c r="B8" i="8"/>
  <c r="B6" i="6"/>
  <c r="B7" i="4"/>
  <c r="B9" i="4"/>
  <c r="C3" i="3"/>
  <c r="B3" i="3" s="1"/>
  <c r="B7" i="3" s="1"/>
  <c r="C4" i="2"/>
  <c r="C5" i="2" s="1"/>
  <c r="C5" i="4" s="1"/>
  <c r="D4" i="9"/>
  <c r="D5" i="9"/>
  <c r="D6" i="9"/>
  <c r="D2" i="9"/>
  <c r="D3" i="6"/>
  <c r="F3" i="6" s="1"/>
  <c r="B5" i="1" l="1"/>
  <c r="B7" i="1" s="1"/>
  <c r="C7" i="3"/>
  <c r="C8" i="3" s="1"/>
  <c r="C4" i="4" s="1"/>
  <c r="B7" i="8"/>
  <c r="B8" i="3"/>
  <c r="D7" i="9"/>
  <c r="D9" i="9" s="1"/>
  <c r="D10" i="9" s="1"/>
  <c r="B12" i="7" s="1"/>
  <c r="C20" i="7" l="1"/>
  <c r="G20" i="7"/>
  <c r="K20" i="7"/>
  <c r="H20" i="7"/>
  <c r="E20" i="7"/>
  <c r="I20" i="7"/>
  <c r="B20" i="7"/>
  <c r="F20" i="7"/>
  <c r="J20" i="7"/>
  <c r="D20" i="7"/>
  <c r="B9" i="8"/>
  <c r="B13" i="7" s="1"/>
  <c r="C5" i="1"/>
  <c r="D2" i="6"/>
  <c r="F2" i="6" s="1"/>
  <c r="E21" i="7" l="1"/>
  <c r="I21" i="7"/>
  <c r="F21" i="7"/>
  <c r="C21" i="7"/>
  <c r="G21" i="7"/>
  <c r="K21" i="7"/>
  <c r="D21" i="7"/>
  <c r="H21" i="7"/>
  <c r="B21" i="7"/>
  <c r="J21" i="7"/>
  <c r="C7" i="1"/>
  <c r="B5" i="4"/>
  <c r="B4" i="4"/>
  <c r="C8" i="1" l="1"/>
  <c r="C3" i="4" s="1"/>
  <c r="B8" i="1"/>
  <c r="B7" i="6"/>
  <c r="B11" i="7" s="1"/>
  <c r="E19" i="7" l="1"/>
  <c r="I19" i="7"/>
  <c r="B19" i="7"/>
  <c r="C19" i="7"/>
  <c r="G19" i="7"/>
  <c r="K19" i="7"/>
  <c r="D19" i="7"/>
  <c r="H19" i="7"/>
  <c r="F19" i="7"/>
  <c r="J19" i="7"/>
  <c r="B3" i="4"/>
  <c r="C6" i="4"/>
  <c r="B6" i="4" s="1"/>
  <c r="B8" i="4" s="1"/>
  <c r="B10" i="4" s="1"/>
  <c r="B10" i="7" s="1"/>
  <c r="C18" i="7" l="1"/>
  <c r="C25" i="7" s="1"/>
  <c r="C38" i="7" s="1"/>
  <c r="C40" i="7" s="1"/>
  <c r="G18" i="7"/>
  <c r="G25" i="7" s="1"/>
  <c r="G38" i="7" s="1"/>
  <c r="G40" i="7" s="1"/>
  <c r="K18" i="7"/>
  <c r="K25" i="7" s="1"/>
  <c r="K38" i="7" s="1"/>
  <c r="K40" i="7" s="1"/>
  <c r="E18" i="7"/>
  <c r="E25" i="7" s="1"/>
  <c r="E38" i="7" s="1"/>
  <c r="E40" i="7" s="1"/>
  <c r="I18" i="7"/>
  <c r="I25" i="7" s="1"/>
  <c r="I38" i="7" s="1"/>
  <c r="I40" i="7" s="1"/>
  <c r="B18" i="7"/>
  <c r="B25" i="7" s="1"/>
  <c r="B38" i="7" s="1"/>
  <c r="B40" i="7" s="1"/>
  <c r="F18" i="7"/>
  <c r="F25" i="7" s="1"/>
  <c r="F38" i="7" s="1"/>
  <c r="F40" i="7" s="1"/>
  <c r="J18" i="7"/>
  <c r="J25" i="7" s="1"/>
  <c r="J38" i="7" s="1"/>
  <c r="J40" i="7" s="1"/>
  <c r="D18" i="7"/>
  <c r="D25" i="7" s="1"/>
  <c r="D38" i="7" s="1"/>
  <c r="D40" i="7" s="1"/>
  <c r="H18" i="7"/>
  <c r="H25" i="7" s="1"/>
  <c r="H38" i="7" s="1"/>
  <c r="H40" i="7" s="1"/>
  <c r="B14" i="7"/>
</calcChain>
</file>

<file path=xl/sharedStrings.xml><?xml version="1.0" encoding="utf-8"?>
<sst xmlns="http://schemas.openxmlformats.org/spreadsheetml/2006/main" count="443" uniqueCount="246">
  <si>
    <t>Activity</t>
  </si>
  <si>
    <t>Court #</t>
  </si>
  <si>
    <t>Total</t>
  </si>
  <si>
    <t>Product</t>
  </si>
  <si>
    <t>Total # of Courts</t>
  </si>
  <si>
    <t>Total Man Minutes/Day</t>
  </si>
  <si>
    <t>Total Man Minutes/Week</t>
  </si>
  <si>
    <t>Line court with 10-S Linesman</t>
  </si>
  <si>
    <t>Quantity Required per Year</t>
  </si>
  <si>
    <t>Freight</t>
  </si>
  <si>
    <t>Total Annual Man Hours Required</t>
  </si>
  <si>
    <t>Hourly Labor Rate</t>
  </si>
  <si>
    <t>Total Annual Labor Budget</t>
  </si>
  <si>
    <t>Annual Labor Budget</t>
  </si>
  <si>
    <t>Total Annual Operating Budget</t>
  </si>
  <si>
    <t>Item</t>
  </si>
  <si>
    <t>Avg. gallons used per day per court</t>
  </si>
  <si>
    <t>Total annual water usage (gallons)</t>
  </si>
  <si>
    <t>Annual water usage cost</t>
  </si>
  <si>
    <t>Annual Water Budget</t>
  </si>
  <si>
    <t>Budget</t>
  </si>
  <si>
    <t>Har-Tru (80 lb. bag)</t>
  </si>
  <si>
    <t>Magnesium Chloride (50 lb. bag)</t>
  </si>
  <si>
    <t>80 lb. Har-Tru bags required</t>
  </si>
  <si>
    <t>Full loaded cost per bag</t>
  </si>
  <si>
    <t>Annual Material Budget</t>
  </si>
  <si>
    <t>Annual Court Equipment Budget</t>
  </si>
  <si>
    <t>Rolling</t>
  </si>
  <si>
    <t>Scrape/Scarify</t>
  </si>
  <si>
    <t>Patching low areas</t>
  </si>
  <si>
    <t>Sprinkler adjustments</t>
  </si>
  <si>
    <t>Add Har-Tru material</t>
  </si>
  <si>
    <t>Item Name</t>
  </si>
  <si>
    <t>Units Required</t>
  </si>
  <si>
    <t>Unit Cost</t>
  </si>
  <si>
    <t>Subtotal</t>
  </si>
  <si>
    <t>Product Total</t>
  </si>
  <si>
    <t>Sales Tax</t>
  </si>
  <si>
    <t>7' Drag Broom - Replacement Bristles - Stiff</t>
  </si>
  <si>
    <t>10-S Linesman - Replacement Brush Assembly - Stiff</t>
  </si>
  <si>
    <t>Line Scrub - Replacement Head with Bristles</t>
  </si>
  <si>
    <t>30" Lute/Scarifier - Replacement Blade</t>
  </si>
  <si>
    <t>Days per Week</t>
  </si>
  <si>
    <t>Total Hours per Week</t>
  </si>
  <si>
    <t>Total Hours/Week</t>
  </si>
  <si>
    <t>Weekly Hours Required - Daily Activities</t>
  </si>
  <si>
    <t>Weekly Hours Required - Weekly Activities</t>
  </si>
  <si>
    <t>Weekly Hours Required - Monthly Activities</t>
  </si>
  <si>
    <t>Total Weekly Man Hours per Court</t>
  </si>
  <si>
    <t>Length of Season (in weeks)</t>
  </si>
  <si>
    <t>Operating Budget Input Variables</t>
  </si>
  <si>
    <t>Days per week</t>
  </si>
  <si>
    <t>Gallons used per week</t>
  </si>
  <si>
    <t>Weeks per season</t>
  </si>
  <si>
    <t>Cost per 1,000/gallons</t>
  </si>
  <si>
    <t>Quantity Required per Week</t>
  </si>
  <si>
    <t>Quantity Required per Court per Week</t>
  </si>
  <si>
    <t>Season Length (in weeks)</t>
  </si>
  <si>
    <t>Court rolling - # days per week</t>
  </si>
  <si>
    <t>Length of season (in weeks)</t>
  </si>
  <si>
    <t>Water - cost per 1,000 gallons</t>
  </si>
  <si>
    <t>Total Annual Har-Tru Budget</t>
  </si>
  <si>
    <t>Tons</t>
  </si>
  <si>
    <t>Price/Ton</t>
  </si>
  <si>
    <t>Shipping</t>
  </si>
  <si>
    <t># of Bags</t>
  </si>
  <si>
    <t>Cost per Bag</t>
  </si>
  <si>
    <t>125 Bags</t>
  </si>
  <si>
    <t>560 Bags</t>
  </si>
  <si>
    <t>250 Miles</t>
  </si>
  <si>
    <t>500 Miles</t>
  </si>
  <si>
    <t>750 Miles</t>
  </si>
  <si>
    <t>1,000 Miles</t>
  </si>
  <si>
    <t>Rollers</t>
  </si>
  <si>
    <t>Product Name</t>
  </si>
  <si>
    <t>Acquisition Cost</t>
  </si>
  <si>
    <t>Useful Life</t>
  </si>
  <si>
    <t>Annual Cost</t>
  </si>
  <si>
    <t>5' CourtPac Pro</t>
  </si>
  <si>
    <t>Brutus AR-1</t>
  </si>
  <si>
    <t>Drag Broom</t>
  </si>
  <si>
    <t>7' Drag Broom - Tow Model</t>
  </si>
  <si>
    <t>7' Drag Broom - Hand Model</t>
  </si>
  <si>
    <t>7' 10-S Elite Court Broom</t>
  </si>
  <si>
    <t>Line Sweepers</t>
  </si>
  <si>
    <t>10-S Linesman</t>
  </si>
  <si>
    <t>Line Scrub</t>
  </si>
  <si>
    <t>Lute/Scarifier</t>
  </si>
  <si>
    <t>30" Lute/Scarifier</t>
  </si>
  <si>
    <t>36" Lute/Scarifier</t>
  </si>
  <si>
    <t>48" Lute/Scarifier</t>
  </si>
  <si>
    <t>Gator Rake Lute</t>
  </si>
  <si>
    <t>Spreaders</t>
  </si>
  <si>
    <t>7' Drag Broom/Lute - Tow Model</t>
  </si>
  <si>
    <t>7' Drag Broom/Lute - Hand Model</t>
  </si>
  <si>
    <t>Purchase</t>
  </si>
  <si>
    <t>Product Category</t>
  </si>
  <si>
    <t>Link to page on www.10-s.com</t>
  </si>
  <si>
    <t>5' Tow Roller</t>
  </si>
  <si>
    <t>10-S Surface Master - 4' Tow Roller</t>
  </si>
  <si>
    <t>Maintenance Vehicles</t>
  </si>
  <si>
    <t>ServeAce Alloy (includes roller)</t>
  </si>
  <si>
    <t>Refurbished/Used Golf Cart</t>
  </si>
  <si>
    <t>John Deere Tractor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</si>
  <si>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</si>
  <si>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</si>
  <si>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</si>
  <si>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</si>
  <si>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</si>
  <si>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</si>
  <si>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</si>
  <si>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</si>
  <si>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</si>
  <si>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</si>
  <si>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Refurbished Golf Cart</t>
  </si>
  <si>
    <t>30" Lute Scarifier</t>
  </si>
  <si>
    <t>36" Gandy Spreader</t>
  </si>
  <si>
    <t>Total Annual Capital Expense</t>
  </si>
  <si>
    <t>Net Posts</t>
  </si>
  <si>
    <t>10-S External Wind Post - Steel</t>
  </si>
  <si>
    <t>10-S External Wind Post - Aluminum</t>
  </si>
  <si>
    <t>10-S Econo Post</t>
  </si>
  <si>
    <t>Nets</t>
  </si>
  <si>
    <t>10-S Six Star II Tennis Net</t>
  </si>
  <si>
    <t>10-S Tournament Net</t>
  </si>
  <si>
    <t>10-S Tournament Double Net</t>
  </si>
  <si>
    <t>Windscreens</t>
  </si>
  <si>
    <t>9' Tuffy Windscreen (+/- 336 LF - 1 court)</t>
  </si>
  <si>
    <t>9' 10-S ProScreen (+/- 336 LF - 1 court)</t>
  </si>
  <si>
    <t>9' 10-S Standard VCP (+/- 336 LF - 1 court)</t>
  </si>
  <si>
    <t>6' Tuffy Windscreen (+/- 336 LF - 1 court)</t>
  </si>
  <si>
    <t>6' 10-S ProScreen (+/- 336 LF - 1 court)</t>
  </si>
  <si>
    <t>6' 10-S Standard VCP (+/- 336 LF - 1 court)</t>
  </si>
  <si>
    <t>Court Benches</t>
  </si>
  <si>
    <t>5' Malibu Bench</t>
  </si>
  <si>
    <t>5' Courtside Deluxe Bench</t>
  </si>
  <si>
    <t>5' Courtside Bench</t>
  </si>
  <si>
    <t>Court Organizers</t>
  </si>
  <si>
    <t>Court Valet</t>
  </si>
  <si>
    <t>10-S Court Caddy</t>
  </si>
  <si>
    <t>Score Keepers</t>
  </si>
  <si>
    <t>LoveOne Scoreboard</t>
  </si>
  <si>
    <t>ScorePost</t>
  </si>
  <si>
    <t>ScoreTube</t>
  </si>
  <si>
    <t>ScoreKeeper</t>
  </si>
  <si>
    <t>Portable EZ Score</t>
  </si>
  <si>
    <t>Court Numbers</t>
  </si>
  <si>
    <t>10.5" x 10.5" Windscreen Court #</t>
  </si>
  <si>
    <t xml:space="preserve">8" x 10" White on Green PVC </t>
  </si>
  <si>
    <t>9" x 11" Black on White Aluminum</t>
  </si>
  <si>
    <t>14" x 14" Windscreen Court #</t>
  </si>
  <si>
    <t>Six Star II Tennis Net</t>
  </si>
  <si>
    <t>9' Tuffy Windscreen</t>
  </si>
  <si>
    <t>10.5" x 10.5" Court Numbers</t>
  </si>
  <si>
    <t>Fence Fabric Replacment</t>
  </si>
  <si>
    <t>Bulb Replacement and Lens Cleaning</t>
  </si>
  <si>
    <t>Light Pole Painting</t>
  </si>
  <si>
    <t>Laser-Tapered Resurfacing</t>
  </si>
  <si>
    <t>Operating Budget</t>
  </si>
  <si>
    <t>Labor</t>
  </si>
  <si>
    <t>Material</t>
  </si>
  <si>
    <t>Court Equipment Maintenance</t>
  </si>
  <si>
    <t>Water</t>
  </si>
  <si>
    <t>Court Accessories</t>
  </si>
  <si>
    <t>Fence Repairs &amp; Upkeep</t>
  </si>
  <si>
    <t>Lighting Repairs &amp; Upkeep</t>
  </si>
  <si>
    <t>Capital Budget</t>
  </si>
  <si>
    <t>Total Budget</t>
  </si>
  <si>
    <t>Court Maintenance Equipment</t>
  </si>
  <si>
    <t>Fencing Refurbishment</t>
  </si>
  <si>
    <t>Lighting  Refurbishment</t>
  </si>
  <si>
    <t>Total Annual Capital Budget</t>
  </si>
  <si>
    <t>Groom court with Court Rake</t>
  </si>
  <si>
    <t>Hydroblend - cost per 80 lb. bag</t>
  </si>
  <si>
    <t>Groomings per Day</t>
  </si>
  <si>
    <t>Groomings per day</t>
  </si>
  <si>
    <t>Court Rake - Replacement Tines</t>
  </si>
  <si>
    <t>Product #</t>
  </si>
  <si>
    <t>PM1002</t>
  </si>
  <si>
    <t>PL3022</t>
  </si>
  <si>
    <t>PR1015</t>
  </si>
  <si>
    <t>PL4022</t>
  </si>
  <si>
    <t>Court Rakes</t>
  </si>
  <si>
    <t>SL3012</t>
  </si>
  <si>
    <t>SL3022</t>
  </si>
  <si>
    <t>SL1002</t>
  </si>
  <si>
    <t>SL2002</t>
  </si>
  <si>
    <t>SA1000</t>
  </si>
  <si>
    <t>WL2004</t>
  </si>
  <si>
    <t>WL3002</t>
  </si>
  <si>
    <t>PZ1000</t>
  </si>
  <si>
    <t>Classic Court Rake - Tow Model</t>
  </si>
  <si>
    <t>Gator Rake - HydroCourt Model</t>
  </si>
  <si>
    <t>VW2002</t>
  </si>
  <si>
    <t>VG1000HY</t>
  </si>
  <si>
    <t>VG3000</t>
  </si>
  <si>
    <t>VL1052</t>
  </si>
  <si>
    <t>VL1030</t>
  </si>
  <si>
    <t>VL1032</t>
  </si>
  <si>
    <t>TL1000</t>
  </si>
  <si>
    <t>TG1022</t>
  </si>
  <si>
    <t>42" Gandy Spreader - Tow Model</t>
  </si>
  <si>
    <t>TG2012</t>
  </si>
  <si>
    <t>36" Gandy Spreader - Hand Model</t>
  </si>
  <si>
    <t>Gator Spreader - Tow Model</t>
  </si>
  <si>
    <t>PGC1000</t>
  </si>
  <si>
    <t>JD1000</t>
  </si>
  <si>
    <t>Gator Rake - Tow Model</t>
  </si>
  <si>
    <t>DL1000</t>
  </si>
  <si>
    <t>DK2005</t>
  </si>
  <si>
    <t>DC2100</t>
  </si>
  <si>
    <t>AX1003</t>
  </si>
  <si>
    <t>AL1024</t>
  </si>
  <si>
    <t>AL1014</t>
  </si>
  <si>
    <t>10-S Standard Net</t>
  </si>
  <si>
    <t>AL3004</t>
  </si>
  <si>
    <t>ET1009</t>
  </si>
  <si>
    <t>EL5033</t>
  </si>
  <si>
    <t>EV1009</t>
  </si>
  <si>
    <t>ET1006</t>
  </si>
  <si>
    <t>EL5013</t>
  </si>
  <si>
    <t>EV1006</t>
  </si>
  <si>
    <t>MG4055</t>
  </si>
  <si>
    <t>MB2013</t>
  </si>
  <si>
    <t>MB1013</t>
  </si>
  <si>
    <t>GX1003</t>
  </si>
  <si>
    <t>GC1003</t>
  </si>
  <si>
    <t>GH2000</t>
  </si>
  <si>
    <t>GH1003</t>
  </si>
  <si>
    <t>GC3005</t>
  </si>
  <si>
    <t>GT1005</t>
  </si>
  <si>
    <t>GF1005</t>
  </si>
  <si>
    <t>ETB001</t>
  </si>
  <si>
    <t>ET9001</t>
  </si>
  <si>
    <t>GP3001</t>
  </si>
  <si>
    <t>GS2001</t>
  </si>
  <si>
    <t>Concord, NC</t>
  </si>
  <si>
    <t>Savannah, GA</t>
  </si>
  <si>
    <t>Deland, FL</t>
  </si>
  <si>
    <t>New Orleans, LA</t>
  </si>
  <si>
    <t>Philadelphia, PA</t>
  </si>
  <si>
    <t>Providence, RI</t>
  </si>
  <si>
    <t>St. Louis, MO</t>
  </si>
  <si>
    <t>Des Moines, IA</t>
  </si>
  <si>
    <t>Shipping Quote Date</t>
  </si>
  <si>
    <t>Hourly labor rate, including benefits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</si>
</sst>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* #,##0.0_);_(* \(#,##0.0\);_(* &quot;-&quot;??_);_(@_)"/>
  </numFmts>
  <fonts count="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93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43" fontId="0" fillId="0" borderId="0" xfId="1" applyFont="1"/>
    <xf numFmtId="164" fontId="0" fillId="0" borderId="0" xfId="1" applyNumberFormat="1" applyFont="1"/>
    <xf numFmtId="164" fontId="0" fillId="0" borderId="0" xfId="0" applyNumberFormat="1"/>
    <xf numFmtId="164" fontId="0" fillId="0" borderId="1" xfId="1" applyNumberFormat="1" applyFont="1" applyBorder="1"/>
    <xf numFmtId="43" fontId="0" fillId="0" borderId="1" xfId="1" applyFont="1" applyBorder="1"/>
    <xf numFmtId="43" fontId="0" fillId="0" borderId="0" xfId="0" applyNumberFormat="1"/>
    <xf numFmtId="43" fontId="0" fillId="0" borderId="1" xfId="0" applyNumberFormat="1" applyBorder="1"/>
    <xf numFmtId="44" fontId="0" fillId="0" borderId="0" xfId="2" applyFont="1"/>
    <xf numFmtId="44" fontId="0" fillId="0" borderId="1" xfId="2" applyFont="1" applyBorder="1"/>
    <xf numFmtId="0" fontId="3" fillId="0" borderId="0" xfId="0" applyFont="1" applyAlignment="1">
      <alignment horizontal="center" wrapText="1"/>
    </xf>
    <xf numFmtId="44" fontId="0" fillId="0" borderId="0" xfId="0" applyNumberFormat="1"/>
    <xf numFmtId="0" fontId="3" fillId="0" borderId="0" xfId="0" applyFont="1"/>
    <xf numFmtId="0" fontId="4" fillId="0" borderId="0" xfId="0" applyFont="1"/>
    <xf numFmtId="43" fontId="0" fillId="0" borderId="0" xfId="1" applyFont="1" applyFill="1" applyBorder="1"/>
    <xf numFmtId="165" fontId="0" fillId="0" borderId="0" xfId="2" applyNumberFormat="1" applyFont="1" applyBorder="1"/>
    <xf numFmtId="0" fontId="3" fillId="0" borderId="0" xfId="0" applyFont="1" applyAlignment="1">
      <alignment horizontal="center"/>
    </xf>
    <xf numFmtId="0" fontId="1" fillId="0" borderId="0" xfId="0" applyFont="1"/>
    <xf numFmtId="164" fontId="0" fillId="0" borderId="0" xfId="1" applyNumberFormat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43" fontId="0" fillId="0" borderId="0" xfId="1" applyNumberFormat="1" applyFont="1"/>
    <xf numFmtId="10" fontId="0" fillId="0" borderId="0" xfId="3" applyNumberFormat="1" applyFont="1" applyAlignment="1">
      <alignment horizontal="center"/>
    </xf>
    <xf numFmtId="44" fontId="0" fillId="0" borderId="1" xfId="0" applyNumberFormat="1" applyBorder="1"/>
    <xf numFmtId="164" fontId="0" fillId="0" borderId="1" xfId="0" applyNumberFormat="1" applyBorder="1"/>
    <xf numFmtId="164" fontId="1" fillId="0" borderId="0" xfId="0" applyNumberFormat="1" applyFont="1"/>
    <xf numFmtId="164" fontId="1" fillId="0" borderId="1" xfId="0" applyNumberFormat="1" applyFont="1" applyBorder="1"/>
    <xf numFmtId="43" fontId="1" fillId="0" borderId="0" xfId="0" applyNumberFormat="1" applyFont="1"/>
    <xf numFmtId="0" fontId="3" fillId="2" borderId="2" xfId="0" applyFont="1" applyFill="1" applyBorder="1" applyAlignment="1">
      <alignment horizontal="center"/>
    </xf>
    <xf numFmtId="44" fontId="3" fillId="2" borderId="2" xfId="2" applyFont="1" applyFill="1" applyBorder="1" applyAlignment="1">
      <alignment horizontal="center"/>
    </xf>
    <xf numFmtId="0" fontId="1" fillId="0" borderId="0" xfId="0" applyFont="1" applyFill="1" applyBorder="1"/>
    <xf numFmtId="44" fontId="3" fillId="2" borderId="2" xfId="2" applyFont="1" applyFill="1" applyBorder="1"/>
    <xf numFmtId="164" fontId="0" fillId="3" borderId="1" xfId="1" applyNumberFormat="1" applyFont="1" applyFill="1" applyBorder="1"/>
    <xf numFmtId="44" fontId="0" fillId="3" borderId="1" xfId="2" applyFont="1" applyFill="1" applyBorder="1"/>
    <xf numFmtId="165" fontId="0" fillId="0" borderId="0" xfId="0" applyNumberFormat="1"/>
    <xf numFmtId="164" fontId="0" fillId="3" borderId="0" xfId="1" applyNumberFormat="1" applyFont="1" applyFill="1"/>
    <xf numFmtId="165" fontId="0" fillId="0" borderId="3" xfId="2" applyNumberFormat="1" applyFont="1" applyBorder="1"/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165" fontId="0" fillId="0" borderId="11" xfId="2" applyNumberFormat="1" applyFont="1" applyBorder="1"/>
    <xf numFmtId="165" fontId="0" fillId="0" borderId="12" xfId="2" applyNumberFormat="1" applyFont="1" applyBorder="1"/>
    <xf numFmtId="165" fontId="0" fillId="0" borderId="13" xfId="2" applyNumberFormat="1" applyFont="1" applyBorder="1"/>
    <xf numFmtId="0" fontId="0" fillId="0" borderId="11" xfId="1" applyNumberFormat="1" applyFont="1" applyBorder="1" applyAlignment="1">
      <alignment horizontal="center"/>
    </xf>
    <xf numFmtId="0" fontId="0" fillId="0" borderId="12" xfId="1" applyNumberFormat="1" applyFont="1" applyBorder="1" applyAlignment="1">
      <alignment horizontal="center"/>
    </xf>
    <xf numFmtId="0" fontId="0" fillId="0" borderId="13" xfId="1" applyNumberFormat="1" applyFont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1" fillId="0" borderId="5" xfId="0" applyFont="1" applyBorder="1"/>
    <xf numFmtId="165" fontId="0" fillId="0" borderId="5" xfId="2" applyNumberFormat="1" applyFont="1" applyBorder="1"/>
    <xf numFmtId="165" fontId="0" fillId="0" borderId="7" xfId="2" applyNumberFormat="1" applyFont="1" applyBorder="1"/>
    <xf numFmtId="165" fontId="0" fillId="0" borderId="9" xfId="2" applyNumberFormat="1" applyFont="1" applyBorder="1"/>
    <xf numFmtId="165" fontId="0" fillId="0" borderId="10" xfId="0" applyNumberFormat="1" applyBorder="1"/>
    <xf numFmtId="165" fontId="0" fillId="0" borderId="2" xfId="0" applyNumberFormat="1" applyBorder="1"/>
    <xf numFmtId="0" fontId="1" fillId="0" borderId="11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right"/>
    </xf>
    <xf numFmtId="0" fontId="1" fillId="0" borderId="13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0" fontId="1" fillId="0" borderId="7" xfId="0" applyFont="1" applyBorder="1"/>
    <xf numFmtId="166" fontId="0" fillId="0" borderId="0" xfId="0" applyNumberFormat="1"/>
    <xf numFmtId="166" fontId="1" fillId="0" borderId="0" xfId="0" applyNumberFormat="1" applyFont="1"/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14" fontId="0" fillId="0" borderId="0" xfId="0" applyNumberFormat="1"/>
    <xf numFmtId="44" fontId="0" fillId="0" borderId="0" xfId="2" applyFont="1" applyFill="1" applyBorder="1"/>
    <xf numFmtId="0" fontId="3" fillId="3" borderId="11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abSelected="1" workbookViewId="0">
      <selection activeCell="B3" sqref="B3"/>
    </sheetView>
  </sheetViews>
  <sheetFormatPr defaultRowHeight="12.75" x14ac:dyDescent="0.2"/>
  <cols>
    <col min="1" max="1" width="32.5703125" customWidth="1"/>
    <col min="2" max="2" width="11.28515625" bestFit="1" customWidth="1"/>
  </cols>
  <sheetData>
    <row r="1" spans="1:11" x14ac:dyDescent="0.2">
      <c r="A1" s="14" t="s">
        <v>50</v>
      </c>
    </row>
    <row r="2" spans="1:11" x14ac:dyDescent="0.2">
      <c r="A2" s="19" t="s">
        <v>245</v>
      </c>
      <c r="B2" s="31">
        <v>15</v>
      </c>
    </row>
    <row r="3" spans="1:11" x14ac:dyDescent="0.2">
      <c r="A3" s="19" t="s">
        <v>175</v>
      </c>
      <c r="B3" s="30">
        <v>2</v>
      </c>
    </row>
    <row r="4" spans="1:11" x14ac:dyDescent="0.2">
      <c r="A4" s="19" t="s">
        <v>58</v>
      </c>
      <c r="B4" s="30">
        <v>0</v>
      </c>
    </row>
    <row r="5" spans="1:11" x14ac:dyDescent="0.2">
      <c r="A5" s="19" t="s">
        <v>59</v>
      </c>
      <c r="B5" s="30">
        <v>50</v>
      </c>
    </row>
    <row r="6" spans="1:11" x14ac:dyDescent="0.2">
      <c r="A6" s="32" t="s">
        <v>173</v>
      </c>
      <c r="B6" s="33">
        <v>12.85</v>
      </c>
    </row>
    <row r="7" spans="1:11" x14ac:dyDescent="0.2">
      <c r="A7" s="32" t="s">
        <v>60</v>
      </c>
      <c r="B7" s="33">
        <v>2</v>
      </c>
    </row>
    <row r="9" spans="1:11" x14ac:dyDescent="0.2">
      <c r="A9" s="14" t="s">
        <v>15</v>
      </c>
      <c r="B9" s="1" t="s">
        <v>20</v>
      </c>
    </row>
    <row r="10" spans="1:11" x14ac:dyDescent="0.2">
      <c r="A10" s="15" t="s">
        <v>13</v>
      </c>
      <c r="B10" s="17">
        <f>'Labor Budget'!B10</f>
        <v>4500</v>
      </c>
    </row>
    <row r="11" spans="1:11" x14ac:dyDescent="0.2">
      <c r="A11" s="19" t="s">
        <v>25</v>
      </c>
      <c r="B11" s="4">
        <f>'Material Budget'!B13</f>
        <v>385.5</v>
      </c>
    </row>
    <row r="12" spans="1:11" x14ac:dyDescent="0.2">
      <c r="A12" s="19" t="s">
        <v>26</v>
      </c>
      <c r="B12" s="20">
        <f>'Equipment Budget'!D10</f>
        <v>526.82399999999996</v>
      </c>
    </row>
    <row r="13" spans="1:11" x14ac:dyDescent="0.2">
      <c r="A13" s="19" t="s">
        <v>19</v>
      </c>
      <c r="B13" s="6">
        <f>'Water Budget'!B9</f>
        <v>525</v>
      </c>
    </row>
    <row r="14" spans="1:11" ht="13.5" thickBot="1" x14ac:dyDescent="0.25">
      <c r="A14" s="15" t="s">
        <v>14</v>
      </c>
      <c r="B14" s="38">
        <f>SUM(B10:B13)</f>
        <v>5937.3239999999996</v>
      </c>
    </row>
    <row r="15" spans="1:11" ht="13.5" thickTop="1" x14ac:dyDescent="0.2"/>
    <row r="16" spans="1:11" x14ac:dyDescent="0.2">
      <c r="A16" s="80" t="s">
        <v>15</v>
      </c>
      <c r="B16" s="82" t="s">
        <v>158</v>
      </c>
      <c r="C16" s="83"/>
      <c r="D16" s="83"/>
      <c r="E16" s="83"/>
      <c r="F16" s="83"/>
      <c r="G16" s="83"/>
      <c r="H16" s="83"/>
      <c r="I16" s="83"/>
      <c r="J16" s="83"/>
      <c r="K16" s="84"/>
    </row>
    <row r="17" spans="1:11" x14ac:dyDescent="0.2">
      <c r="A17" s="81"/>
      <c r="B17" s="56" t="s">
        <v>104</v>
      </c>
      <c r="C17" s="56" t="s">
        <v>105</v>
      </c>
      <c r="D17" s="56" t="s">
        <v>106</v>
      </c>
      <c r="E17" s="56" t="s">
        <v>107</v>
      </c>
      <c r="F17" s="56" t="s">
        <v>108</v>
      </c>
      <c r="G17" s="56" t="s">
        <v>109</v>
      </c>
      <c r="H17" s="56" t="s">
        <v>110</v>
      </c>
      <c r="I17" s="56" t="s">
        <v>111</v>
      </c>
      <c r="J17" s="56" t="s">
        <v>112</v>
      </c>
      <c r="K17" s="57" t="s">
        <v>113</v>
      </c>
    </row>
    <row r="18" spans="1:11" x14ac:dyDescent="0.2">
      <c r="A18" s="64" t="s">
        <v>159</v>
      </c>
      <c r="B18" s="50">
        <f>Summary!$B$10</f>
        <v>4500</v>
      </c>
      <c r="C18" s="50">
        <f>Summary!$B$10</f>
        <v>4500</v>
      </c>
      <c r="D18" s="50">
        <f>Summary!$B$10</f>
        <v>4500</v>
      </c>
      <c r="E18" s="50">
        <f>Summary!$B$10</f>
        <v>4500</v>
      </c>
      <c r="F18" s="50">
        <f>Summary!$B$10</f>
        <v>4500</v>
      </c>
      <c r="G18" s="50">
        <f>Summary!$B$10</f>
        <v>4500</v>
      </c>
      <c r="H18" s="50">
        <f>Summary!$B$10</f>
        <v>4500</v>
      </c>
      <c r="I18" s="50">
        <f>Summary!$B$10</f>
        <v>4500</v>
      </c>
      <c r="J18" s="50">
        <f>Summary!$B$10</f>
        <v>4500</v>
      </c>
      <c r="K18" s="50">
        <f>Summary!$B$10</f>
        <v>4500</v>
      </c>
    </row>
    <row r="19" spans="1:11" x14ac:dyDescent="0.2">
      <c r="A19" s="65" t="s">
        <v>160</v>
      </c>
      <c r="B19" s="51">
        <f>Summary!$B$11</f>
        <v>385.5</v>
      </c>
      <c r="C19" s="51">
        <f>Summary!$B$11</f>
        <v>385.5</v>
      </c>
      <c r="D19" s="51">
        <f>Summary!$B$11</f>
        <v>385.5</v>
      </c>
      <c r="E19" s="51">
        <f>Summary!$B$11</f>
        <v>385.5</v>
      </c>
      <c r="F19" s="51">
        <f>Summary!$B$11</f>
        <v>385.5</v>
      </c>
      <c r="G19" s="51">
        <f>Summary!$B$11</f>
        <v>385.5</v>
      </c>
      <c r="H19" s="51">
        <f>Summary!$B$11</f>
        <v>385.5</v>
      </c>
      <c r="I19" s="51">
        <f>Summary!$B$11</f>
        <v>385.5</v>
      </c>
      <c r="J19" s="51">
        <f>Summary!$B$11</f>
        <v>385.5</v>
      </c>
      <c r="K19" s="51">
        <f>Summary!$B$11</f>
        <v>385.5</v>
      </c>
    </row>
    <row r="20" spans="1:11" x14ac:dyDescent="0.2">
      <c r="A20" s="65" t="s">
        <v>161</v>
      </c>
      <c r="B20" s="51">
        <f>Summary!$B$12</f>
        <v>526.82399999999996</v>
      </c>
      <c r="C20" s="51">
        <f>Summary!$B$12</f>
        <v>526.82399999999996</v>
      </c>
      <c r="D20" s="51">
        <f>Summary!$B$12</f>
        <v>526.82399999999996</v>
      </c>
      <c r="E20" s="51">
        <f>Summary!$B$12</f>
        <v>526.82399999999996</v>
      </c>
      <c r="F20" s="51">
        <f>Summary!$B$12</f>
        <v>526.82399999999996</v>
      </c>
      <c r="G20" s="51">
        <f>Summary!$B$12</f>
        <v>526.82399999999996</v>
      </c>
      <c r="H20" s="51">
        <f>Summary!$B$12</f>
        <v>526.82399999999996</v>
      </c>
      <c r="I20" s="51">
        <f>Summary!$B$12</f>
        <v>526.82399999999996</v>
      </c>
      <c r="J20" s="51">
        <f>Summary!$B$12</f>
        <v>526.82399999999996</v>
      </c>
      <c r="K20" s="51">
        <f>Summary!$B$12</f>
        <v>526.82399999999996</v>
      </c>
    </row>
    <row r="21" spans="1:11" x14ac:dyDescent="0.2">
      <c r="A21" s="65" t="s">
        <v>162</v>
      </c>
      <c r="B21" s="51">
        <f>Summary!$B$13</f>
        <v>525</v>
      </c>
      <c r="C21" s="51">
        <f>Summary!$B$13</f>
        <v>525</v>
      </c>
      <c r="D21" s="51">
        <f>Summary!$B$13</f>
        <v>525</v>
      </c>
      <c r="E21" s="51">
        <f>Summary!$B$13</f>
        <v>525</v>
      </c>
      <c r="F21" s="51">
        <f>Summary!$B$13</f>
        <v>525</v>
      </c>
      <c r="G21" s="51">
        <f>Summary!$B$13</f>
        <v>525</v>
      </c>
      <c r="H21" s="51">
        <f>Summary!$B$13</f>
        <v>525</v>
      </c>
      <c r="I21" s="51">
        <f>Summary!$B$13</f>
        <v>525</v>
      </c>
      <c r="J21" s="51">
        <f>Summary!$B$13</f>
        <v>525</v>
      </c>
      <c r="K21" s="51">
        <f>Summary!$B$13</f>
        <v>525</v>
      </c>
    </row>
    <row r="22" spans="1:11" x14ac:dyDescent="0.2">
      <c r="A22" s="65" t="s">
        <v>163</v>
      </c>
      <c r="B22" s="51">
        <v>100</v>
      </c>
      <c r="C22" s="51">
        <v>100</v>
      </c>
      <c r="D22" s="51">
        <v>100</v>
      </c>
      <c r="E22" s="51">
        <v>100</v>
      </c>
      <c r="F22" s="51">
        <v>100</v>
      </c>
      <c r="G22" s="51">
        <v>100</v>
      </c>
      <c r="H22" s="51">
        <v>100</v>
      </c>
      <c r="I22" s="51">
        <v>100</v>
      </c>
      <c r="J22" s="51">
        <v>100</v>
      </c>
      <c r="K22" s="51">
        <v>100</v>
      </c>
    </row>
    <row r="23" spans="1:11" x14ac:dyDescent="0.2">
      <c r="A23" s="65" t="s">
        <v>164</v>
      </c>
      <c r="B23" s="51">
        <v>50</v>
      </c>
      <c r="C23" s="51">
        <v>50</v>
      </c>
      <c r="D23" s="51">
        <v>50</v>
      </c>
      <c r="E23" s="51">
        <v>50</v>
      </c>
      <c r="F23" s="51">
        <v>50</v>
      </c>
      <c r="G23" s="51">
        <v>50</v>
      </c>
      <c r="H23" s="51">
        <v>50</v>
      </c>
      <c r="I23" s="51">
        <v>50</v>
      </c>
      <c r="J23" s="51">
        <v>50</v>
      </c>
      <c r="K23" s="51">
        <v>50</v>
      </c>
    </row>
    <row r="24" spans="1:11" x14ac:dyDescent="0.2">
      <c r="A24" s="66" t="s">
        <v>165</v>
      </c>
      <c r="B24" s="52">
        <v>0</v>
      </c>
      <c r="C24" s="52">
        <v>0</v>
      </c>
      <c r="D24" s="52">
        <v>0</v>
      </c>
      <c r="E24" s="52">
        <v>0</v>
      </c>
      <c r="F24" s="52">
        <v>0</v>
      </c>
      <c r="G24" s="52">
        <v>0</v>
      </c>
      <c r="H24" s="52">
        <v>0</v>
      </c>
      <c r="I24" s="52">
        <v>0</v>
      </c>
      <c r="J24" s="52">
        <v>0</v>
      </c>
      <c r="K24" s="61">
        <v>0</v>
      </c>
    </row>
    <row r="25" spans="1:11" x14ac:dyDescent="0.2">
      <c r="A25" s="67" t="s">
        <v>14</v>
      </c>
      <c r="B25" s="63">
        <f t="shared" ref="B25:K25" si="0">SUM(B18:B24)</f>
        <v>6087.3239999999996</v>
      </c>
      <c r="C25" s="63">
        <f t="shared" si="0"/>
        <v>6087.3239999999996</v>
      </c>
      <c r="D25" s="63">
        <f t="shared" si="0"/>
        <v>6087.3239999999996</v>
      </c>
      <c r="E25" s="63">
        <f t="shared" si="0"/>
        <v>6087.3239999999996</v>
      </c>
      <c r="F25" s="63">
        <f t="shared" si="0"/>
        <v>6087.3239999999996</v>
      </c>
      <c r="G25" s="63">
        <f t="shared" si="0"/>
        <v>6087.3239999999996</v>
      </c>
      <c r="H25" s="63">
        <f t="shared" si="0"/>
        <v>6087.3239999999996</v>
      </c>
      <c r="I25" s="63">
        <f t="shared" si="0"/>
        <v>6087.3239999999996</v>
      </c>
      <c r="J25" s="63">
        <f t="shared" si="0"/>
        <v>6087.3239999999996</v>
      </c>
      <c r="K25" s="62">
        <f t="shared" si="0"/>
        <v>6087.3239999999996</v>
      </c>
    </row>
    <row r="27" spans="1:11" x14ac:dyDescent="0.2">
      <c r="A27" s="80" t="s">
        <v>15</v>
      </c>
      <c r="B27" s="82" t="s">
        <v>166</v>
      </c>
      <c r="C27" s="83"/>
      <c r="D27" s="83"/>
      <c r="E27" s="83"/>
      <c r="F27" s="83"/>
      <c r="G27" s="83"/>
      <c r="H27" s="83"/>
      <c r="I27" s="83"/>
      <c r="J27" s="83"/>
      <c r="K27" s="84"/>
    </row>
    <row r="28" spans="1:11" x14ac:dyDescent="0.2">
      <c r="A28" s="81"/>
      <c r="B28" s="56" t="s">
        <v>104</v>
      </c>
      <c r="C28" s="56" t="s">
        <v>105</v>
      </c>
      <c r="D28" s="56" t="s">
        <v>106</v>
      </c>
      <c r="E28" s="56" t="s">
        <v>107</v>
      </c>
      <c r="F28" s="56" t="s">
        <v>108</v>
      </c>
      <c r="G28" s="56" t="s">
        <v>109</v>
      </c>
      <c r="H28" s="56" t="s">
        <v>110</v>
      </c>
      <c r="I28" s="56" t="s">
        <v>111</v>
      </c>
      <c r="J28" s="56" t="s">
        <v>112</v>
      </c>
      <c r="K28" s="57" t="s">
        <v>113</v>
      </c>
    </row>
    <row r="29" spans="1:11" x14ac:dyDescent="0.2">
      <c r="A29" s="64" t="s">
        <v>157</v>
      </c>
      <c r="B29" s="50">
        <f>'Annual Capital Budget-Resurf'!B2</f>
        <v>0</v>
      </c>
      <c r="C29" s="50">
        <f>'Annual Capital Budget-Resurf'!C2</f>
        <v>0</v>
      </c>
      <c r="D29" s="50">
        <f>'Annual Capital Budget-Resurf'!D2</f>
        <v>0</v>
      </c>
      <c r="E29" s="50">
        <f>'Annual Capital Budget-Resurf'!E2</f>
        <v>0</v>
      </c>
      <c r="F29" s="50">
        <f>'Annual Capital Budget-Resurf'!F2</f>
        <v>0</v>
      </c>
      <c r="G29" s="50">
        <f>'Annual Capital Budget-Resurf'!G2</f>
        <v>0</v>
      </c>
      <c r="H29" s="50">
        <f>'Annual Capital Budget-Resurf'!H2</f>
        <v>5600</v>
      </c>
      <c r="I29" s="50">
        <f>'Annual Capital Budget-Resurf'!I2</f>
        <v>0</v>
      </c>
      <c r="J29" s="50">
        <f>'Annual Capital Budget-Resurf'!J2</f>
        <v>0</v>
      </c>
      <c r="K29" s="50">
        <f>'Annual Capital Budget-Resurf'!K2</f>
        <v>0</v>
      </c>
    </row>
    <row r="30" spans="1:11" x14ac:dyDescent="0.2">
      <c r="A30" s="65" t="s">
        <v>168</v>
      </c>
      <c r="B30" s="51">
        <f>'Annual Capital Budget-Equip'!B10</f>
        <v>0</v>
      </c>
      <c r="C30" s="51">
        <f>'Annual Capital Budget-Equip'!C10</f>
        <v>63</v>
      </c>
      <c r="D30" s="51">
        <f>'Annual Capital Budget-Equip'!D10</f>
        <v>489</v>
      </c>
      <c r="E30" s="51">
        <f>'Annual Capital Budget-Equip'!E10</f>
        <v>63</v>
      </c>
      <c r="F30" s="51">
        <f>'Annual Capital Budget-Equip'!F10</f>
        <v>1509</v>
      </c>
      <c r="G30" s="51">
        <f>'Annual Capital Budget-Equip'!G10</f>
        <v>552</v>
      </c>
      <c r="H30" s="51">
        <f>'Annual Capital Budget-Equip'!H10</f>
        <v>0</v>
      </c>
      <c r="I30" s="51">
        <f>'Annual Capital Budget-Equip'!I10</f>
        <v>63</v>
      </c>
      <c r="J30" s="51">
        <f>'Annual Capital Budget-Equip'!J10</f>
        <v>489</v>
      </c>
      <c r="K30" s="51">
        <f>'Annual Capital Budget-Equip'!K10</f>
        <v>10397</v>
      </c>
    </row>
    <row r="31" spans="1:11" x14ac:dyDescent="0.2">
      <c r="A31" s="65" t="s">
        <v>163</v>
      </c>
      <c r="B31" s="51">
        <f>'Annual Capital Budget-Access'!B9</f>
        <v>0</v>
      </c>
      <c r="C31" s="51">
        <f>'Annual Capital Budget-Access'!C9</f>
        <v>44</v>
      </c>
      <c r="D31" s="51">
        <f>'Annual Capital Budget-Access'!D9</f>
        <v>0</v>
      </c>
      <c r="E31" s="51">
        <f>'Annual Capital Budget-Access'!E9</f>
        <v>183</v>
      </c>
      <c r="F31" s="51">
        <f>'Annual Capital Budget-Access'!F9</f>
        <v>2516</v>
      </c>
      <c r="G31" s="51">
        <f>'Annual Capital Budget-Access'!G9</f>
        <v>44</v>
      </c>
      <c r="H31" s="51">
        <f>'Annual Capital Budget-Access'!H9</f>
        <v>0</v>
      </c>
      <c r="I31" s="51">
        <f>'Annual Capital Budget-Access'!I9</f>
        <v>183</v>
      </c>
      <c r="J31" s="51">
        <f>'Annual Capital Budget-Access'!J9</f>
        <v>0</v>
      </c>
      <c r="K31" s="51">
        <f>'Annual Capital Budget-Access'!K9</f>
        <v>2859</v>
      </c>
    </row>
    <row r="32" spans="1:11" x14ac:dyDescent="0.2">
      <c r="A32" s="65" t="s">
        <v>169</v>
      </c>
      <c r="B32" s="51">
        <f>'Annual Capital Budget-Fence'!B3</f>
        <v>0</v>
      </c>
      <c r="C32" s="51">
        <f>'Annual Capital Budget-Fence'!C3</f>
        <v>0</v>
      </c>
      <c r="D32" s="51">
        <f>'Annual Capital Budget-Fence'!D3</f>
        <v>0</v>
      </c>
      <c r="E32" s="51">
        <f>'Annual Capital Budget-Fence'!E3</f>
        <v>0</v>
      </c>
      <c r="F32" s="51">
        <f>'Annual Capital Budget-Fence'!F3</f>
        <v>0</v>
      </c>
      <c r="G32" s="51">
        <f>'Annual Capital Budget-Fence'!G3</f>
        <v>0</v>
      </c>
      <c r="H32" s="51">
        <f>'Annual Capital Budget-Fence'!H3</f>
        <v>0</v>
      </c>
      <c r="I32" s="51">
        <f>'Annual Capital Budget-Fence'!I3</f>
        <v>0</v>
      </c>
      <c r="J32" s="51">
        <f>'Annual Capital Budget-Fence'!J3</f>
        <v>0</v>
      </c>
      <c r="K32" s="51">
        <f>'Annual Capital Budget-Fence'!K3</f>
        <v>6000</v>
      </c>
    </row>
    <row r="33" spans="1:11" x14ac:dyDescent="0.2">
      <c r="A33" s="65" t="s">
        <v>170</v>
      </c>
      <c r="B33" s="51">
        <f>'Annual Capital Budget-Lighting'!B4</f>
        <v>0</v>
      </c>
      <c r="C33" s="51">
        <f>'Annual Capital Budget-Lighting'!C4</f>
        <v>925</v>
      </c>
      <c r="D33" s="51">
        <f>'Annual Capital Budget-Lighting'!D4</f>
        <v>0</v>
      </c>
      <c r="E33" s="51">
        <f>'Annual Capital Budget-Lighting'!E4</f>
        <v>925</v>
      </c>
      <c r="F33" s="51">
        <f>'Annual Capital Budget-Lighting'!F4</f>
        <v>199</v>
      </c>
      <c r="G33" s="51">
        <f>'Annual Capital Budget-Lighting'!G4</f>
        <v>925</v>
      </c>
      <c r="H33" s="51">
        <f>'Annual Capital Budget-Lighting'!H4</f>
        <v>0</v>
      </c>
      <c r="I33" s="51">
        <f>'Annual Capital Budget-Lighting'!I4</f>
        <v>925</v>
      </c>
      <c r="J33" s="51">
        <f>'Annual Capital Budget-Lighting'!J4</f>
        <v>0</v>
      </c>
      <c r="K33" s="51">
        <f>'Annual Capital Budget-Lighting'!K4</f>
        <v>3725</v>
      </c>
    </row>
    <row r="34" spans="1:11" x14ac:dyDescent="0.2">
      <c r="A34" s="67" t="s">
        <v>171</v>
      </c>
      <c r="B34" s="63">
        <f t="shared" ref="B34:K34" si="1">SUM(B29:B33)</f>
        <v>0</v>
      </c>
      <c r="C34" s="63">
        <f t="shared" si="1"/>
        <v>1032</v>
      </c>
      <c r="D34" s="63">
        <f t="shared" si="1"/>
        <v>489</v>
      </c>
      <c r="E34" s="63">
        <f t="shared" si="1"/>
        <v>1171</v>
      </c>
      <c r="F34" s="63">
        <f t="shared" si="1"/>
        <v>4224</v>
      </c>
      <c r="G34" s="63">
        <f t="shared" si="1"/>
        <v>1521</v>
      </c>
      <c r="H34" s="63">
        <f t="shared" si="1"/>
        <v>5600</v>
      </c>
      <c r="I34" s="63">
        <f t="shared" si="1"/>
        <v>1171</v>
      </c>
      <c r="J34" s="63">
        <f t="shared" si="1"/>
        <v>489</v>
      </c>
      <c r="K34" s="62">
        <f t="shared" si="1"/>
        <v>22981</v>
      </c>
    </row>
    <row r="36" spans="1:11" x14ac:dyDescent="0.2">
      <c r="A36" s="80" t="s">
        <v>15</v>
      </c>
      <c r="B36" s="82" t="s">
        <v>167</v>
      </c>
      <c r="C36" s="83"/>
      <c r="D36" s="83"/>
      <c r="E36" s="83"/>
      <c r="F36" s="83"/>
      <c r="G36" s="83"/>
      <c r="H36" s="83"/>
      <c r="I36" s="83"/>
      <c r="J36" s="83"/>
      <c r="K36" s="84"/>
    </row>
    <row r="37" spans="1:11" x14ac:dyDescent="0.2">
      <c r="A37" s="81"/>
      <c r="B37" s="56" t="s">
        <v>104</v>
      </c>
      <c r="C37" s="56" t="s">
        <v>105</v>
      </c>
      <c r="D37" s="56" t="s">
        <v>106</v>
      </c>
      <c r="E37" s="56" t="s">
        <v>107</v>
      </c>
      <c r="F37" s="56" t="s">
        <v>108</v>
      </c>
      <c r="G37" s="56" t="s">
        <v>109</v>
      </c>
      <c r="H37" s="56" t="s">
        <v>110</v>
      </c>
      <c r="I37" s="56" t="s">
        <v>111</v>
      </c>
      <c r="J37" s="56" t="s">
        <v>112</v>
      </c>
      <c r="K37" s="57" t="s">
        <v>113</v>
      </c>
    </row>
    <row r="38" spans="1:11" x14ac:dyDescent="0.2">
      <c r="A38" s="64" t="s">
        <v>158</v>
      </c>
      <c r="B38" s="50">
        <f t="shared" ref="B38:K38" si="2">B25</f>
        <v>6087.3239999999996</v>
      </c>
      <c r="C38" s="50">
        <f t="shared" si="2"/>
        <v>6087.3239999999996</v>
      </c>
      <c r="D38" s="50">
        <f t="shared" si="2"/>
        <v>6087.3239999999996</v>
      </c>
      <c r="E38" s="50">
        <f t="shared" si="2"/>
        <v>6087.3239999999996</v>
      </c>
      <c r="F38" s="50">
        <f t="shared" si="2"/>
        <v>6087.3239999999996</v>
      </c>
      <c r="G38" s="50">
        <f t="shared" si="2"/>
        <v>6087.3239999999996</v>
      </c>
      <c r="H38" s="50">
        <f t="shared" si="2"/>
        <v>6087.3239999999996</v>
      </c>
      <c r="I38" s="50">
        <f t="shared" si="2"/>
        <v>6087.3239999999996</v>
      </c>
      <c r="J38" s="50">
        <f t="shared" si="2"/>
        <v>6087.3239999999996</v>
      </c>
      <c r="K38" s="50">
        <f t="shared" si="2"/>
        <v>6087.3239999999996</v>
      </c>
    </row>
    <row r="39" spans="1:11" x14ac:dyDescent="0.2">
      <c r="A39" s="65" t="s">
        <v>166</v>
      </c>
      <c r="B39" s="51">
        <f t="shared" ref="B39:K39" si="3">B34</f>
        <v>0</v>
      </c>
      <c r="C39" s="51">
        <f t="shared" si="3"/>
        <v>1032</v>
      </c>
      <c r="D39" s="51">
        <f t="shared" si="3"/>
        <v>489</v>
      </c>
      <c r="E39" s="51">
        <f t="shared" si="3"/>
        <v>1171</v>
      </c>
      <c r="F39" s="51">
        <f t="shared" si="3"/>
        <v>4224</v>
      </c>
      <c r="G39" s="51">
        <f t="shared" si="3"/>
        <v>1521</v>
      </c>
      <c r="H39" s="51">
        <f t="shared" si="3"/>
        <v>5600</v>
      </c>
      <c r="I39" s="51">
        <f t="shared" si="3"/>
        <v>1171</v>
      </c>
      <c r="J39" s="51">
        <f t="shared" si="3"/>
        <v>489</v>
      </c>
      <c r="K39" s="51">
        <f t="shared" si="3"/>
        <v>22981</v>
      </c>
    </row>
    <row r="40" spans="1:11" x14ac:dyDescent="0.2">
      <c r="A40" s="67" t="s">
        <v>14</v>
      </c>
      <c r="B40" s="63">
        <f t="shared" ref="B40:K40" si="4">B38+B39</f>
        <v>6087.3239999999996</v>
      </c>
      <c r="C40" s="63">
        <f t="shared" si="4"/>
        <v>7119.3239999999996</v>
      </c>
      <c r="D40" s="63">
        <f t="shared" si="4"/>
        <v>6576.3239999999996</v>
      </c>
      <c r="E40" s="63">
        <f t="shared" si="4"/>
        <v>7258.3239999999996</v>
      </c>
      <c r="F40" s="63">
        <f t="shared" si="4"/>
        <v>10311.324000000001</v>
      </c>
      <c r="G40" s="63">
        <f t="shared" si="4"/>
        <v>7608.3239999999996</v>
      </c>
      <c r="H40" s="63">
        <f t="shared" si="4"/>
        <v>11687.324000000001</v>
      </c>
      <c r="I40" s="63">
        <f t="shared" si="4"/>
        <v>7258.3239999999996</v>
      </c>
      <c r="J40" s="63">
        <f t="shared" si="4"/>
        <v>6576.3239999999996</v>
      </c>
      <c r="K40" s="63">
        <f t="shared" si="4"/>
        <v>29068.324000000001</v>
      </c>
    </row>
  </sheetData>
  <mergeCells count="6">
    <mergeCell ref="A16:A17"/>
    <mergeCell ref="B16:K16"/>
    <mergeCell ref="A27:A28"/>
    <mergeCell ref="B27:K27"/>
    <mergeCell ref="A36:A37"/>
    <mergeCell ref="B36:K3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C29" sqref="C29"/>
    </sheetView>
  </sheetViews>
  <sheetFormatPr defaultRowHeight="12.75" x14ac:dyDescent="0.2"/>
  <cols>
    <col min="1" max="1" width="21.42578125" bestFit="1" customWidth="1"/>
    <col min="2" max="2" width="21.42578125" customWidth="1"/>
    <col min="3" max="3" width="36.140625" bestFit="1" customWidth="1"/>
    <col min="4" max="4" width="15.5703125" bestFit="1" customWidth="1"/>
    <col min="5" max="5" width="10.5703125" bestFit="1" customWidth="1"/>
    <col min="6" max="6" width="11.85546875" bestFit="1" customWidth="1"/>
    <col min="7" max="7" width="27" bestFit="1" customWidth="1"/>
  </cols>
  <sheetData>
    <row r="1" spans="1:7" x14ac:dyDescent="0.2">
      <c r="A1" s="56" t="s">
        <v>96</v>
      </c>
      <c r="B1" s="56" t="s">
        <v>177</v>
      </c>
      <c r="C1" s="56" t="s">
        <v>74</v>
      </c>
      <c r="D1" s="56" t="s">
        <v>75</v>
      </c>
      <c r="E1" s="56" t="s">
        <v>76</v>
      </c>
      <c r="F1" s="56" t="s">
        <v>77</v>
      </c>
      <c r="G1" s="57" t="s">
        <v>95</v>
      </c>
    </row>
    <row r="2" spans="1:7" x14ac:dyDescent="0.2">
      <c r="A2" s="87" t="s">
        <v>100</v>
      </c>
      <c r="B2" s="71" t="s">
        <v>178</v>
      </c>
      <c r="C2" s="44" t="s">
        <v>101</v>
      </c>
      <c r="D2" s="50">
        <v>15500</v>
      </c>
      <c r="E2" s="53">
        <v>10</v>
      </c>
      <c r="F2" s="50">
        <f>D2/E2</f>
        <v>1550</v>
      </c>
      <c r="G2" s="41" t="s">
        <v>97</v>
      </c>
    </row>
    <row r="3" spans="1:7" x14ac:dyDescent="0.2">
      <c r="A3" s="88"/>
      <c r="B3" s="72" t="s">
        <v>205</v>
      </c>
      <c r="C3" s="45" t="s">
        <v>102</v>
      </c>
      <c r="D3" s="51">
        <v>4950</v>
      </c>
      <c r="E3" s="54">
        <v>10</v>
      </c>
      <c r="F3" s="51">
        <f t="shared" ref="F3:F4" si="0">D3/E3</f>
        <v>495</v>
      </c>
      <c r="G3" s="42" t="s">
        <v>97</v>
      </c>
    </row>
    <row r="4" spans="1:7" x14ac:dyDescent="0.2">
      <c r="A4" s="89"/>
      <c r="B4" s="73" t="s">
        <v>206</v>
      </c>
      <c r="C4" s="46" t="s">
        <v>103</v>
      </c>
      <c r="D4" s="52">
        <v>1999</v>
      </c>
      <c r="E4" s="55">
        <v>5</v>
      </c>
      <c r="F4" s="52">
        <f t="shared" si="0"/>
        <v>399.8</v>
      </c>
      <c r="G4" s="43" t="s">
        <v>97</v>
      </c>
    </row>
    <row r="5" spans="1:7" x14ac:dyDescent="0.2">
      <c r="A5" s="87" t="s">
        <v>73</v>
      </c>
      <c r="B5" s="71" t="s">
        <v>179</v>
      </c>
      <c r="C5" s="47" t="s">
        <v>78</v>
      </c>
      <c r="D5" s="50">
        <v>9650</v>
      </c>
      <c r="E5" s="53">
        <v>10</v>
      </c>
      <c r="F5" s="50">
        <f>D5/E5</f>
        <v>965</v>
      </c>
      <c r="G5" s="41" t="s">
        <v>97</v>
      </c>
    </row>
    <row r="6" spans="1:7" x14ac:dyDescent="0.2">
      <c r="A6" s="88"/>
      <c r="B6" s="72" t="s">
        <v>180</v>
      </c>
      <c r="C6" s="48" t="s">
        <v>79</v>
      </c>
      <c r="D6" s="51">
        <v>8145</v>
      </c>
      <c r="E6" s="54">
        <v>10</v>
      </c>
      <c r="F6" s="51">
        <f t="shared" ref="F6:F24" si="1">D6/E6</f>
        <v>814.5</v>
      </c>
      <c r="G6" s="42" t="s">
        <v>97</v>
      </c>
    </row>
    <row r="7" spans="1:7" x14ac:dyDescent="0.2">
      <c r="A7" s="88"/>
      <c r="B7" s="72" t="s">
        <v>181</v>
      </c>
      <c r="C7" s="45" t="s">
        <v>98</v>
      </c>
      <c r="D7" s="51">
        <v>4325</v>
      </c>
      <c r="E7" s="54">
        <v>10</v>
      </c>
      <c r="F7" s="51">
        <f t="shared" si="1"/>
        <v>432.5</v>
      </c>
      <c r="G7" s="42" t="s">
        <v>97</v>
      </c>
    </row>
    <row r="8" spans="1:7" x14ac:dyDescent="0.2">
      <c r="A8" s="89"/>
      <c r="B8" s="73" t="s">
        <v>190</v>
      </c>
      <c r="C8" s="46" t="s">
        <v>99</v>
      </c>
      <c r="D8" s="52">
        <v>3090</v>
      </c>
      <c r="E8" s="55">
        <v>10</v>
      </c>
      <c r="F8" s="52">
        <f t="shared" si="1"/>
        <v>309</v>
      </c>
      <c r="G8" s="43" t="s">
        <v>97</v>
      </c>
    </row>
    <row r="9" spans="1:7" x14ac:dyDescent="0.2">
      <c r="A9" s="87" t="s">
        <v>80</v>
      </c>
      <c r="B9" s="71" t="s">
        <v>183</v>
      </c>
      <c r="C9" s="47" t="s">
        <v>93</v>
      </c>
      <c r="D9" s="50">
        <v>262</v>
      </c>
      <c r="E9" s="53">
        <v>3</v>
      </c>
      <c r="F9" s="50">
        <f>D9/E9</f>
        <v>87.333333333333329</v>
      </c>
      <c r="G9" s="41" t="s">
        <v>97</v>
      </c>
    </row>
    <row r="10" spans="1:7" x14ac:dyDescent="0.2">
      <c r="A10" s="88"/>
      <c r="B10" s="72" t="s">
        <v>184</v>
      </c>
      <c r="C10" s="48" t="s">
        <v>94</v>
      </c>
      <c r="D10" s="51">
        <v>255</v>
      </c>
      <c r="E10" s="54">
        <v>3</v>
      </c>
      <c r="F10" s="51">
        <f>D10/E10</f>
        <v>85</v>
      </c>
      <c r="G10" s="42" t="s">
        <v>97</v>
      </c>
    </row>
    <row r="11" spans="1:7" x14ac:dyDescent="0.2">
      <c r="A11" s="88"/>
      <c r="B11" s="72" t="s">
        <v>185</v>
      </c>
      <c r="C11" s="48" t="s">
        <v>81</v>
      </c>
      <c r="D11" s="51">
        <v>199</v>
      </c>
      <c r="E11" s="54">
        <v>3</v>
      </c>
      <c r="F11" s="51">
        <f t="shared" si="1"/>
        <v>66.333333333333329</v>
      </c>
      <c r="G11" s="42" t="s">
        <v>97</v>
      </c>
    </row>
    <row r="12" spans="1:7" x14ac:dyDescent="0.2">
      <c r="A12" s="88"/>
      <c r="B12" s="72" t="s">
        <v>186</v>
      </c>
      <c r="C12" s="48" t="s">
        <v>82</v>
      </c>
      <c r="D12" s="51">
        <v>195</v>
      </c>
      <c r="E12" s="54">
        <v>3</v>
      </c>
      <c r="F12" s="51">
        <f t="shared" si="1"/>
        <v>65</v>
      </c>
      <c r="G12" s="42" t="s">
        <v>97</v>
      </c>
    </row>
    <row r="13" spans="1:7" x14ac:dyDescent="0.2">
      <c r="A13" s="89"/>
      <c r="B13" s="73" t="s">
        <v>187</v>
      </c>
      <c r="C13" s="49" t="s">
        <v>83</v>
      </c>
      <c r="D13" s="52">
        <v>153</v>
      </c>
      <c r="E13" s="55">
        <v>3</v>
      </c>
      <c r="F13" s="52">
        <f>D13/E13</f>
        <v>51</v>
      </c>
      <c r="G13" s="43" t="s">
        <v>97</v>
      </c>
    </row>
    <row r="14" spans="1:7" x14ac:dyDescent="0.2">
      <c r="A14" s="87" t="s">
        <v>182</v>
      </c>
      <c r="B14" s="72" t="s">
        <v>193</v>
      </c>
      <c r="C14" s="45" t="s">
        <v>191</v>
      </c>
      <c r="D14" s="51">
        <v>585</v>
      </c>
      <c r="E14" s="54">
        <v>5</v>
      </c>
      <c r="F14" s="51">
        <f>D14/E14</f>
        <v>117</v>
      </c>
      <c r="G14" s="41" t="s">
        <v>97</v>
      </c>
    </row>
    <row r="15" spans="1:7" x14ac:dyDescent="0.2">
      <c r="A15" s="89"/>
      <c r="B15" s="72" t="s">
        <v>194</v>
      </c>
      <c r="C15" s="45" t="s">
        <v>192</v>
      </c>
      <c r="D15" s="51">
        <v>980</v>
      </c>
      <c r="E15" s="54">
        <v>5</v>
      </c>
      <c r="F15" s="51">
        <f>D15/E15</f>
        <v>196</v>
      </c>
      <c r="G15" s="43" t="s">
        <v>97</v>
      </c>
    </row>
    <row r="16" spans="1:7" x14ac:dyDescent="0.2">
      <c r="A16" s="87" t="s">
        <v>84</v>
      </c>
      <c r="B16" s="71" t="s">
        <v>188</v>
      </c>
      <c r="C16" s="47" t="s">
        <v>85</v>
      </c>
      <c r="D16" s="50">
        <v>160</v>
      </c>
      <c r="E16" s="53">
        <v>3</v>
      </c>
      <c r="F16" s="50">
        <f t="shared" si="1"/>
        <v>53.333333333333336</v>
      </c>
      <c r="G16" s="41" t="s">
        <v>97</v>
      </c>
    </row>
    <row r="17" spans="1:7" x14ac:dyDescent="0.2">
      <c r="A17" s="89"/>
      <c r="B17" s="73" t="s">
        <v>189</v>
      </c>
      <c r="C17" s="49" t="s">
        <v>86</v>
      </c>
      <c r="D17" s="52">
        <v>67</v>
      </c>
      <c r="E17" s="55">
        <v>3</v>
      </c>
      <c r="F17" s="52">
        <f t="shared" si="1"/>
        <v>22.333333333333332</v>
      </c>
      <c r="G17" s="43" t="s">
        <v>97</v>
      </c>
    </row>
    <row r="18" spans="1:7" x14ac:dyDescent="0.2">
      <c r="A18" s="87" t="s">
        <v>87</v>
      </c>
      <c r="B18" s="71" t="s">
        <v>195</v>
      </c>
      <c r="C18" s="47" t="s">
        <v>91</v>
      </c>
      <c r="D18" s="50">
        <v>140</v>
      </c>
      <c r="E18" s="53">
        <v>2</v>
      </c>
      <c r="F18" s="50">
        <f>D18/E18</f>
        <v>70</v>
      </c>
      <c r="G18" s="41" t="s">
        <v>97</v>
      </c>
    </row>
    <row r="19" spans="1:7" x14ac:dyDescent="0.2">
      <c r="A19" s="88"/>
      <c r="B19" s="72" t="s">
        <v>196</v>
      </c>
      <c r="C19" s="48" t="s">
        <v>88</v>
      </c>
      <c r="D19" s="51">
        <v>63</v>
      </c>
      <c r="E19" s="54">
        <v>2</v>
      </c>
      <c r="F19" s="51">
        <f t="shared" si="1"/>
        <v>31.5</v>
      </c>
      <c r="G19" s="42" t="s">
        <v>97</v>
      </c>
    </row>
    <row r="20" spans="1:7" x14ac:dyDescent="0.2">
      <c r="A20" s="88"/>
      <c r="B20" s="72" t="s">
        <v>197</v>
      </c>
      <c r="C20" s="48" t="s">
        <v>89</v>
      </c>
      <c r="D20" s="51">
        <v>67</v>
      </c>
      <c r="E20" s="54">
        <v>2</v>
      </c>
      <c r="F20" s="51">
        <f t="shared" si="1"/>
        <v>33.5</v>
      </c>
      <c r="G20" s="42" t="s">
        <v>97</v>
      </c>
    </row>
    <row r="21" spans="1:7" x14ac:dyDescent="0.2">
      <c r="A21" s="89"/>
      <c r="B21" s="73" t="s">
        <v>198</v>
      </c>
      <c r="C21" s="49" t="s">
        <v>90</v>
      </c>
      <c r="D21" s="52">
        <v>76</v>
      </c>
      <c r="E21" s="55">
        <v>2</v>
      </c>
      <c r="F21" s="52">
        <f t="shared" si="1"/>
        <v>38</v>
      </c>
      <c r="G21" s="43" t="s">
        <v>97</v>
      </c>
    </row>
    <row r="22" spans="1:7" x14ac:dyDescent="0.2">
      <c r="A22" s="87" t="s">
        <v>92</v>
      </c>
      <c r="B22" s="71" t="s">
        <v>199</v>
      </c>
      <c r="C22" s="44" t="s">
        <v>204</v>
      </c>
      <c r="D22" s="50">
        <v>1995</v>
      </c>
      <c r="E22" s="53">
        <v>5</v>
      </c>
      <c r="F22" s="50">
        <f t="shared" si="1"/>
        <v>399</v>
      </c>
      <c r="G22" s="58" t="s">
        <v>97</v>
      </c>
    </row>
    <row r="23" spans="1:7" x14ac:dyDescent="0.2">
      <c r="A23" s="88"/>
      <c r="B23" s="72" t="s">
        <v>200</v>
      </c>
      <c r="C23" s="45" t="s">
        <v>201</v>
      </c>
      <c r="D23" s="51">
        <v>825</v>
      </c>
      <c r="E23" s="54">
        <v>5</v>
      </c>
      <c r="F23" s="51">
        <f t="shared" si="1"/>
        <v>165</v>
      </c>
      <c r="G23" s="42" t="s">
        <v>97</v>
      </c>
    </row>
    <row r="24" spans="1:7" x14ac:dyDescent="0.2">
      <c r="A24" s="89"/>
      <c r="B24" s="73" t="s">
        <v>202</v>
      </c>
      <c r="C24" s="46" t="s">
        <v>203</v>
      </c>
      <c r="D24" s="52">
        <v>529</v>
      </c>
      <c r="E24" s="55">
        <v>5</v>
      </c>
      <c r="F24" s="52">
        <f t="shared" si="1"/>
        <v>105.8</v>
      </c>
      <c r="G24" s="43" t="s">
        <v>97</v>
      </c>
    </row>
  </sheetData>
  <sheetProtection password="D048" sheet="1" objects="1" scenarios="1"/>
  <mergeCells count="7">
    <mergeCell ref="A22:A24"/>
    <mergeCell ref="A2:A4"/>
    <mergeCell ref="A5:A8"/>
    <mergeCell ref="A9:A13"/>
    <mergeCell ref="A16:A17"/>
    <mergeCell ref="A18:A21"/>
    <mergeCell ref="A14:A15"/>
  </mergeCells>
  <pageMargins left="0.7" right="0.7" top="0.75" bottom="0.75" header="0.3" footer="0.3"/>
  <pageSetup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workbookViewId="0">
      <selection activeCell="F35" sqref="F35"/>
    </sheetView>
  </sheetViews>
  <sheetFormatPr defaultRowHeight="12.75" x14ac:dyDescent="0.2"/>
  <cols>
    <col min="1" max="1" width="32.42578125" customWidth="1"/>
  </cols>
  <sheetData>
    <row r="1" spans="1:11" x14ac:dyDescent="0.2">
      <c r="A1" s="56" t="s">
        <v>15</v>
      </c>
      <c r="B1" s="56" t="s">
        <v>104</v>
      </c>
      <c r="C1" s="56" t="s">
        <v>105</v>
      </c>
      <c r="D1" s="56" t="s">
        <v>106</v>
      </c>
      <c r="E1" s="56" t="s">
        <v>107</v>
      </c>
      <c r="F1" s="56" t="s">
        <v>108</v>
      </c>
      <c r="G1" s="56" t="s">
        <v>109</v>
      </c>
      <c r="H1" s="56" t="s">
        <v>110</v>
      </c>
      <c r="I1" s="56" t="s">
        <v>111</v>
      </c>
      <c r="J1" s="56" t="s">
        <v>112</v>
      </c>
      <c r="K1" s="57" t="s">
        <v>113</v>
      </c>
    </row>
    <row r="2" spans="1:11" x14ac:dyDescent="0.2">
      <c r="A2" s="64" t="s">
        <v>157</v>
      </c>
      <c r="B2" s="50">
        <v>0</v>
      </c>
      <c r="C2" s="50">
        <v>0</v>
      </c>
      <c r="D2" s="50">
        <v>0</v>
      </c>
      <c r="E2" s="50">
        <v>0</v>
      </c>
      <c r="F2" s="50">
        <v>0</v>
      </c>
      <c r="G2" s="50">
        <v>0</v>
      </c>
      <c r="H2" s="50">
        <v>5600</v>
      </c>
      <c r="I2" s="50">
        <v>0</v>
      </c>
      <c r="J2" s="50">
        <v>0</v>
      </c>
      <c r="K2" s="59">
        <v>0</v>
      </c>
    </row>
    <row r="3" spans="1:11" x14ac:dyDescent="0.2">
      <c r="A3" s="67" t="s">
        <v>117</v>
      </c>
      <c r="B3" s="63">
        <f t="shared" ref="B3:K3" si="0">SUM(B2:B2)</f>
        <v>0</v>
      </c>
      <c r="C3" s="63">
        <f t="shared" si="0"/>
        <v>0</v>
      </c>
      <c r="D3" s="63">
        <f t="shared" si="0"/>
        <v>0</v>
      </c>
      <c r="E3" s="63">
        <f t="shared" si="0"/>
        <v>0</v>
      </c>
      <c r="F3" s="63">
        <f t="shared" si="0"/>
        <v>0</v>
      </c>
      <c r="G3" s="63">
        <f t="shared" si="0"/>
        <v>0</v>
      </c>
      <c r="H3" s="63">
        <f t="shared" si="0"/>
        <v>5600</v>
      </c>
      <c r="I3" s="63">
        <f t="shared" si="0"/>
        <v>0</v>
      </c>
      <c r="J3" s="63">
        <f t="shared" si="0"/>
        <v>0</v>
      </c>
      <c r="K3" s="62">
        <f t="shared" si="0"/>
        <v>0</v>
      </c>
    </row>
  </sheetData>
  <sheetProtection password="D048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workbookViewId="0">
      <selection activeCell="F26" sqref="F26"/>
    </sheetView>
  </sheetViews>
  <sheetFormatPr defaultRowHeight="12.75" x14ac:dyDescent="0.2"/>
  <cols>
    <col min="1" max="1" width="28.42578125" bestFit="1" customWidth="1"/>
    <col min="2" max="5" width="6.7109375" bestFit="1" customWidth="1"/>
    <col min="6" max="6" width="7.7109375" bestFit="1" customWidth="1"/>
    <col min="7" max="10" width="6.7109375" bestFit="1" customWidth="1"/>
    <col min="11" max="11" width="8.7109375" bestFit="1" customWidth="1"/>
  </cols>
  <sheetData>
    <row r="1" spans="1:11" x14ac:dyDescent="0.2">
      <c r="A1" s="56" t="s">
        <v>15</v>
      </c>
      <c r="B1" s="56" t="s">
        <v>104</v>
      </c>
      <c r="C1" s="56" t="s">
        <v>105</v>
      </c>
      <c r="D1" s="56" t="s">
        <v>106</v>
      </c>
      <c r="E1" s="56" t="s">
        <v>107</v>
      </c>
      <c r="F1" s="56" t="s">
        <v>108</v>
      </c>
      <c r="G1" s="56" t="s">
        <v>109</v>
      </c>
      <c r="H1" s="56" t="s">
        <v>110</v>
      </c>
      <c r="I1" s="56" t="s">
        <v>111</v>
      </c>
      <c r="J1" s="56" t="s">
        <v>112</v>
      </c>
      <c r="K1" s="57" t="s">
        <v>113</v>
      </c>
    </row>
    <row r="2" spans="1:11" x14ac:dyDescent="0.2">
      <c r="A2" s="64" t="s">
        <v>114</v>
      </c>
      <c r="B2" s="50">
        <v>0</v>
      </c>
      <c r="C2" s="50">
        <v>0</v>
      </c>
      <c r="D2" s="50">
        <v>0</v>
      </c>
      <c r="E2" s="50">
        <v>0</v>
      </c>
      <c r="F2" s="50">
        <v>0</v>
      </c>
      <c r="G2" s="50">
        <v>0</v>
      </c>
      <c r="H2" s="50">
        <v>0</v>
      </c>
      <c r="I2" s="50">
        <v>0</v>
      </c>
      <c r="J2" s="50">
        <v>0</v>
      </c>
      <c r="K2" s="59">
        <v>4500</v>
      </c>
    </row>
    <row r="3" spans="1:11" x14ac:dyDescent="0.2">
      <c r="A3" s="65" t="s">
        <v>98</v>
      </c>
      <c r="B3" s="51">
        <v>0</v>
      </c>
      <c r="C3" s="51">
        <v>0</v>
      </c>
      <c r="D3" s="51">
        <v>0</v>
      </c>
      <c r="E3" s="51">
        <v>0</v>
      </c>
      <c r="F3" s="51">
        <v>0</v>
      </c>
      <c r="G3" s="51">
        <v>0</v>
      </c>
      <c r="H3" s="51">
        <v>0</v>
      </c>
      <c r="I3" s="51">
        <v>0</v>
      </c>
      <c r="J3" s="51">
        <v>0</v>
      </c>
      <c r="K3" s="60">
        <v>4325</v>
      </c>
    </row>
    <row r="4" spans="1:11" x14ac:dyDescent="0.2">
      <c r="A4" s="65" t="s">
        <v>81</v>
      </c>
      <c r="B4" s="51">
        <v>0</v>
      </c>
      <c r="C4" s="51">
        <v>0</v>
      </c>
      <c r="D4" s="51">
        <v>262</v>
      </c>
      <c r="E4" s="51">
        <v>0</v>
      </c>
      <c r="F4" s="51">
        <v>0</v>
      </c>
      <c r="G4" s="51">
        <v>262</v>
      </c>
      <c r="H4" s="51">
        <v>0</v>
      </c>
      <c r="I4" s="51">
        <v>0</v>
      </c>
      <c r="J4" s="51">
        <v>262</v>
      </c>
      <c r="K4" s="60">
        <v>0</v>
      </c>
    </row>
    <row r="5" spans="1:11" x14ac:dyDescent="0.2">
      <c r="A5" s="65" t="s">
        <v>207</v>
      </c>
      <c r="B5" s="51">
        <v>0</v>
      </c>
      <c r="C5" s="51">
        <v>0</v>
      </c>
      <c r="D5" s="51">
        <v>0</v>
      </c>
      <c r="E5" s="51">
        <v>0</v>
      </c>
      <c r="F5" s="51">
        <v>980</v>
      </c>
      <c r="G5" s="51">
        <v>0</v>
      </c>
      <c r="H5" s="51">
        <v>0</v>
      </c>
      <c r="I5" s="51">
        <v>0</v>
      </c>
      <c r="J5" s="51">
        <v>0</v>
      </c>
      <c r="K5" s="60">
        <v>980</v>
      </c>
    </row>
    <row r="6" spans="1:11" x14ac:dyDescent="0.2">
      <c r="A6" s="65" t="s">
        <v>85</v>
      </c>
      <c r="B6" s="51">
        <v>0</v>
      </c>
      <c r="C6" s="51">
        <v>0</v>
      </c>
      <c r="D6" s="51">
        <v>160</v>
      </c>
      <c r="E6" s="51">
        <v>0</v>
      </c>
      <c r="F6" s="51">
        <v>0</v>
      </c>
      <c r="G6" s="51">
        <v>160</v>
      </c>
      <c r="H6" s="51">
        <v>0</v>
      </c>
      <c r="I6" s="51">
        <v>0</v>
      </c>
      <c r="J6" s="51">
        <v>160</v>
      </c>
      <c r="K6" s="60">
        <v>0</v>
      </c>
    </row>
    <row r="7" spans="1:11" x14ac:dyDescent="0.2">
      <c r="A7" s="65" t="s">
        <v>86</v>
      </c>
      <c r="B7" s="51">
        <v>0</v>
      </c>
      <c r="C7" s="51">
        <v>0</v>
      </c>
      <c r="D7" s="51">
        <v>67</v>
      </c>
      <c r="E7" s="51">
        <v>0</v>
      </c>
      <c r="F7" s="51">
        <v>0</v>
      </c>
      <c r="G7" s="51">
        <v>67</v>
      </c>
      <c r="H7" s="51">
        <v>0</v>
      </c>
      <c r="I7" s="51">
        <v>0</v>
      </c>
      <c r="J7" s="51">
        <v>67</v>
      </c>
      <c r="K7" s="60">
        <v>0</v>
      </c>
    </row>
    <row r="8" spans="1:11" x14ac:dyDescent="0.2">
      <c r="A8" s="65" t="s">
        <v>115</v>
      </c>
      <c r="B8" s="51">
        <v>0</v>
      </c>
      <c r="C8" s="51">
        <v>63</v>
      </c>
      <c r="D8" s="51">
        <v>0</v>
      </c>
      <c r="E8" s="51">
        <v>63</v>
      </c>
      <c r="F8" s="51">
        <v>0</v>
      </c>
      <c r="G8" s="51">
        <v>63</v>
      </c>
      <c r="H8" s="51">
        <v>0</v>
      </c>
      <c r="I8" s="51">
        <v>63</v>
      </c>
      <c r="J8" s="51">
        <v>0</v>
      </c>
      <c r="K8" s="60">
        <v>63</v>
      </c>
    </row>
    <row r="9" spans="1:11" x14ac:dyDescent="0.2">
      <c r="A9" s="66" t="s">
        <v>116</v>
      </c>
      <c r="B9" s="52">
        <v>0</v>
      </c>
      <c r="C9" s="52">
        <v>0</v>
      </c>
      <c r="D9" s="52">
        <v>0</v>
      </c>
      <c r="E9" s="52">
        <v>0</v>
      </c>
      <c r="F9" s="52">
        <v>529</v>
      </c>
      <c r="G9" s="52">
        <v>0</v>
      </c>
      <c r="H9" s="52">
        <v>0</v>
      </c>
      <c r="I9" s="52">
        <v>0</v>
      </c>
      <c r="J9" s="52">
        <v>0</v>
      </c>
      <c r="K9" s="61">
        <v>529</v>
      </c>
    </row>
    <row r="10" spans="1:11" x14ac:dyDescent="0.2">
      <c r="A10" s="67" t="s">
        <v>117</v>
      </c>
      <c r="B10" s="63">
        <f>SUM(B2:B9)</f>
        <v>0</v>
      </c>
      <c r="C10" s="63">
        <f t="shared" ref="C10:K10" si="0">SUM(C2:C9)</f>
        <v>63</v>
      </c>
      <c r="D10" s="63">
        <f t="shared" si="0"/>
        <v>489</v>
      </c>
      <c r="E10" s="63">
        <f t="shared" si="0"/>
        <v>63</v>
      </c>
      <c r="F10" s="63">
        <f t="shared" si="0"/>
        <v>1509</v>
      </c>
      <c r="G10" s="63">
        <f t="shared" si="0"/>
        <v>552</v>
      </c>
      <c r="H10" s="63">
        <f t="shared" si="0"/>
        <v>0</v>
      </c>
      <c r="I10" s="63">
        <f t="shared" si="0"/>
        <v>63</v>
      </c>
      <c r="J10" s="63">
        <f t="shared" si="0"/>
        <v>489</v>
      </c>
      <c r="K10" s="62">
        <f t="shared" si="0"/>
        <v>10397</v>
      </c>
    </row>
  </sheetData>
  <sheetProtection password="D048" sheet="1" objects="1" scenarios="1"/>
  <pageMargins left="0.7" right="0.7" top="0.75" bottom="0.75" header="0.3" footer="0.3"/>
  <pageSetup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C37" sqref="C37"/>
    </sheetView>
  </sheetViews>
  <sheetFormatPr defaultRowHeight="12.75" x14ac:dyDescent="0.2"/>
  <cols>
    <col min="1" max="1" width="16.85546875" bestFit="1" customWidth="1"/>
    <col min="2" max="2" width="9.5703125" bestFit="1" customWidth="1"/>
    <col min="3" max="3" width="37.7109375" bestFit="1" customWidth="1"/>
    <col min="4" max="4" width="15.5703125" bestFit="1" customWidth="1"/>
    <col min="5" max="5" width="10.5703125" bestFit="1" customWidth="1"/>
    <col min="6" max="6" width="11.85546875" bestFit="1" customWidth="1"/>
    <col min="7" max="7" width="27" bestFit="1" customWidth="1"/>
  </cols>
  <sheetData>
    <row r="1" spans="1:7" x14ac:dyDescent="0.2">
      <c r="A1" s="56" t="s">
        <v>96</v>
      </c>
      <c r="B1" s="56" t="s">
        <v>177</v>
      </c>
      <c r="C1" s="56" t="s">
        <v>74</v>
      </c>
      <c r="D1" s="56" t="s">
        <v>75</v>
      </c>
      <c r="E1" s="56" t="s">
        <v>76</v>
      </c>
      <c r="F1" s="56" t="s">
        <v>77</v>
      </c>
      <c r="G1" s="57" t="s">
        <v>95</v>
      </c>
    </row>
    <row r="2" spans="1:7" x14ac:dyDescent="0.2">
      <c r="A2" s="87" t="s">
        <v>118</v>
      </c>
      <c r="B2" s="71" t="s">
        <v>208</v>
      </c>
      <c r="C2" s="44" t="s">
        <v>120</v>
      </c>
      <c r="D2" s="50">
        <v>359</v>
      </c>
      <c r="E2" s="53">
        <v>10</v>
      </c>
      <c r="F2" s="50">
        <f>D2/E2</f>
        <v>35.9</v>
      </c>
      <c r="G2" s="41" t="s">
        <v>97</v>
      </c>
    </row>
    <row r="3" spans="1:7" x14ac:dyDescent="0.2">
      <c r="A3" s="88"/>
      <c r="B3" s="72" t="s">
        <v>209</v>
      </c>
      <c r="C3" s="45" t="s">
        <v>119</v>
      </c>
      <c r="D3" s="51">
        <v>299</v>
      </c>
      <c r="E3" s="54">
        <v>10</v>
      </c>
      <c r="F3" s="51">
        <f t="shared" ref="F3:F4" si="0">D3/E3</f>
        <v>29.9</v>
      </c>
      <c r="G3" s="42" t="s">
        <v>97</v>
      </c>
    </row>
    <row r="4" spans="1:7" x14ac:dyDescent="0.2">
      <c r="A4" s="89"/>
      <c r="B4" s="73" t="s">
        <v>210</v>
      </c>
      <c r="C4" s="46" t="s">
        <v>121</v>
      </c>
      <c r="D4" s="52">
        <v>219</v>
      </c>
      <c r="E4" s="55">
        <v>10</v>
      </c>
      <c r="F4" s="52">
        <f t="shared" si="0"/>
        <v>21.9</v>
      </c>
      <c r="G4" s="43" t="s">
        <v>97</v>
      </c>
    </row>
    <row r="5" spans="1:7" x14ac:dyDescent="0.2">
      <c r="A5" s="87" t="s">
        <v>122</v>
      </c>
      <c r="B5" s="71" t="s">
        <v>211</v>
      </c>
      <c r="C5" s="44" t="s">
        <v>123</v>
      </c>
      <c r="D5" s="50">
        <v>199</v>
      </c>
      <c r="E5" s="53">
        <v>5</v>
      </c>
      <c r="F5" s="50">
        <f>D5/E5</f>
        <v>39.799999999999997</v>
      </c>
      <c r="G5" s="41" t="s">
        <v>97</v>
      </c>
    </row>
    <row r="6" spans="1:7" x14ac:dyDescent="0.2">
      <c r="A6" s="88"/>
      <c r="B6" s="72" t="s">
        <v>212</v>
      </c>
      <c r="C6" s="45" t="s">
        <v>125</v>
      </c>
      <c r="D6" s="51">
        <v>169</v>
      </c>
      <c r="E6" s="54">
        <v>5</v>
      </c>
      <c r="F6" s="51">
        <f t="shared" ref="F6:F24" si="1">D6/E6</f>
        <v>33.799999999999997</v>
      </c>
      <c r="G6" s="42" t="s">
        <v>97</v>
      </c>
    </row>
    <row r="7" spans="1:7" x14ac:dyDescent="0.2">
      <c r="A7" s="88"/>
      <c r="B7" s="72" t="s">
        <v>213</v>
      </c>
      <c r="C7" s="45" t="s">
        <v>124</v>
      </c>
      <c r="D7" s="51">
        <v>149</v>
      </c>
      <c r="E7" s="54">
        <v>3</v>
      </c>
      <c r="F7" s="51">
        <f t="shared" si="1"/>
        <v>49.666666666666664</v>
      </c>
      <c r="G7" s="42" t="s">
        <v>97</v>
      </c>
    </row>
    <row r="8" spans="1:7" x14ac:dyDescent="0.2">
      <c r="A8" s="89"/>
      <c r="B8" s="73" t="s">
        <v>215</v>
      </c>
      <c r="C8" s="46" t="s">
        <v>214</v>
      </c>
      <c r="D8" s="52">
        <v>109</v>
      </c>
      <c r="E8" s="55">
        <v>2</v>
      </c>
      <c r="F8" s="52">
        <f t="shared" si="1"/>
        <v>54.5</v>
      </c>
      <c r="G8" s="43" t="s">
        <v>97</v>
      </c>
    </row>
    <row r="9" spans="1:7" x14ac:dyDescent="0.2">
      <c r="A9" s="90" t="s">
        <v>126</v>
      </c>
      <c r="B9" s="74" t="s">
        <v>216</v>
      </c>
      <c r="C9" s="44" t="s">
        <v>127</v>
      </c>
      <c r="D9" s="59">
        <v>2067</v>
      </c>
      <c r="E9" s="53">
        <v>5</v>
      </c>
      <c r="F9" s="50">
        <f>D9/E9</f>
        <v>413.4</v>
      </c>
      <c r="G9" s="41" t="s">
        <v>97</v>
      </c>
    </row>
    <row r="10" spans="1:7" x14ac:dyDescent="0.2">
      <c r="A10" s="91"/>
      <c r="B10" s="75" t="s">
        <v>217</v>
      </c>
      <c r="C10" s="45" t="s">
        <v>128</v>
      </c>
      <c r="D10" s="60">
        <v>2181</v>
      </c>
      <c r="E10" s="54">
        <v>4</v>
      </c>
      <c r="F10" s="51">
        <f>D10/E10</f>
        <v>545.25</v>
      </c>
      <c r="G10" s="42" t="s">
        <v>97</v>
      </c>
    </row>
    <row r="11" spans="1:7" x14ac:dyDescent="0.2">
      <c r="A11" s="91"/>
      <c r="B11" s="75" t="s">
        <v>218</v>
      </c>
      <c r="C11" s="45" t="s">
        <v>129</v>
      </c>
      <c r="D11" s="60">
        <v>1663</v>
      </c>
      <c r="E11" s="54">
        <v>2</v>
      </c>
      <c r="F11" s="51">
        <f t="shared" si="1"/>
        <v>831.5</v>
      </c>
      <c r="G11" s="42" t="s">
        <v>97</v>
      </c>
    </row>
    <row r="12" spans="1:7" x14ac:dyDescent="0.2">
      <c r="A12" s="91"/>
      <c r="B12" s="75" t="s">
        <v>219</v>
      </c>
      <c r="C12" s="45" t="s">
        <v>130</v>
      </c>
      <c r="D12" s="60">
        <v>1307</v>
      </c>
      <c r="E12" s="54">
        <v>5</v>
      </c>
      <c r="F12" s="51">
        <f t="shared" si="1"/>
        <v>261.39999999999998</v>
      </c>
      <c r="G12" s="42" t="s">
        <v>97</v>
      </c>
    </row>
    <row r="13" spans="1:7" x14ac:dyDescent="0.2">
      <c r="A13" s="91"/>
      <c r="B13" s="75" t="s">
        <v>220</v>
      </c>
      <c r="C13" s="45" t="s">
        <v>131</v>
      </c>
      <c r="D13" s="60">
        <v>1327</v>
      </c>
      <c r="E13" s="54">
        <v>4</v>
      </c>
      <c r="F13" s="51">
        <f t="shared" si="1"/>
        <v>331.75</v>
      </c>
      <c r="G13" s="42" t="s">
        <v>97</v>
      </c>
    </row>
    <row r="14" spans="1:7" x14ac:dyDescent="0.2">
      <c r="A14" s="92"/>
      <c r="B14" s="76" t="s">
        <v>221</v>
      </c>
      <c r="C14" s="46" t="s">
        <v>132</v>
      </c>
      <c r="D14" s="61">
        <v>1042</v>
      </c>
      <c r="E14" s="55">
        <v>2</v>
      </c>
      <c r="F14" s="52">
        <f>D14/E14</f>
        <v>521</v>
      </c>
      <c r="G14" s="43" t="s">
        <v>97</v>
      </c>
    </row>
    <row r="15" spans="1:7" x14ac:dyDescent="0.2">
      <c r="A15" s="87" t="s">
        <v>133</v>
      </c>
      <c r="B15" s="71" t="s">
        <v>222</v>
      </c>
      <c r="C15" s="44" t="s">
        <v>134</v>
      </c>
      <c r="D15" s="50">
        <v>359</v>
      </c>
      <c r="E15" s="53">
        <v>5</v>
      </c>
      <c r="F15" s="50">
        <f t="shared" ref="F15:F17" si="2">D15/E15</f>
        <v>71.8</v>
      </c>
      <c r="G15" s="58" t="s">
        <v>97</v>
      </c>
    </row>
    <row r="16" spans="1:7" x14ac:dyDescent="0.2">
      <c r="A16" s="88"/>
      <c r="B16" s="72" t="s">
        <v>223</v>
      </c>
      <c r="C16" s="45" t="s">
        <v>135</v>
      </c>
      <c r="D16" s="51">
        <v>225</v>
      </c>
      <c r="E16" s="54">
        <v>5</v>
      </c>
      <c r="F16" s="51">
        <f t="shared" si="2"/>
        <v>45</v>
      </c>
      <c r="G16" s="42" t="s">
        <v>97</v>
      </c>
    </row>
    <row r="17" spans="1:7" x14ac:dyDescent="0.2">
      <c r="A17" s="89"/>
      <c r="B17" s="73" t="s">
        <v>224</v>
      </c>
      <c r="C17" s="46" t="s">
        <v>136</v>
      </c>
      <c r="D17" s="52">
        <v>185</v>
      </c>
      <c r="E17" s="55">
        <v>5</v>
      </c>
      <c r="F17" s="52">
        <f t="shared" si="2"/>
        <v>37</v>
      </c>
      <c r="G17" s="43" t="s">
        <v>97</v>
      </c>
    </row>
    <row r="18" spans="1:7" x14ac:dyDescent="0.2">
      <c r="A18" s="87" t="s">
        <v>137</v>
      </c>
      <c r="B18" s="71" t="s">
        <v>225</v>
      </c>
      <c r="C18" s="44" t="s">
        <v>138</v>
      </c>
      <c r="D18" s="50">
        <v>129</v>
      </c>
      <c r="E18" s="53">
        <v>3</v>
      </c>
      <c r="F18" s="50">
        <f>D18/E18</f>
        <v>43</v>
      </c>
      <c r="G18" s="41" t="s">
        <v>97</v>
      </c>
    </row>
    <row r="19" spans="1:7" x14ac:dyDescent="0.2">
      <c r="A19" s="89"/>
      <c r="B19" s="73" t="s">
        <v>226</v>
      </c>
      <c r="C19" s="46" t="s">
        <v>139</v>
      </c>
      <c r="D19" s="52">
        <v>44</v>
      </c>
      <c r="E19" s="55">
        <v>2</v>
      </c>
      <c r="F19" s="52">
        <f t="shared" si="1"/>
        <v>22</v>
      </c>
      <c r="G19" s="43" t="s">
        <v>97</v>
      </c>
    </row>
    <row r="20" spans="1:7" x14ac:dyDescent="0.2">
      <c r="A20" s="87" t="s">
        <v>140</v>
      </c>
      <c r="B20" s="71" t="s">
        <v>227</v>
      </c>
      <c r="C20" s="44" t="s">
        <v>141</v>
      </c>
      <c r="D20" s="50">
        <v>139</v>
      </c>
      <c r="E20" s="53">
        <v>5</v>
      </c>
      <c r="F20" s="50">
        <f t="shared" si="1"/>
        <v>27.8</v>
      </c>
      <c r="G20" s="58" t="s">
        <v>97</v>
      </c>
    </row>
    <row r="21" spans="1:7" x14ac:dyDescent="0.2">
      <c r="A21" s="88"/>
      <c r="B21" s="72" t="s">
        <v>228</v>
      </c>
      <c r="C21" s="45" t="s">
        <v>142</v>
      </c>
      <c r="D21" s="51">
        <v>75</v>
      </c>
      <c r="E21" s="54">
        <v>3</v>
      </c>
      <c r="F21" s="51">
        <f t="shared" si="1"/>
        <v>25</v>
      </c>
      <c r="G21" s="42" t="s">
        <v>97</v>
      </c>
    </row>
    <row r="22" spans="1:7" x14ac:dyDescent="0.2">
      <c r="A22" s="88"/>
      <c r="B22" s="72" t="s">
        <v>229</v>
      </c>
      <c r="C22" s="45" t="s">
        <v>144</v>
      </c>
      <c r="D22" s="51">
        <v>55</v>
      </c>
      <c r="E22" s="54">
        <v>2</v>
      </c>
      <c r="F22" s="51">
        <f t="shared" si="1"/>
        <v>27.5</v>
      </c>
      <c r="G22" s="42" t="s">
        <v>97</v>
      </c>
    </row>
    <row r="23" spans="1:7" x14ac:dyDescent="0.2">
      <c r="A23" s="88"/>
      <c r="B23" s="72" t="s">
        <v>230</v>
      </c>
      <c r="C23" s="45" t="s">
        <v>143</v>
      </c>
      <c r="D23" s="51">
        <v>34</v>
      </c>
      <c r="E23" s="54">
        <v>2</v>
      </c>
      <c r="F23" s="51">
        <f t="shared" si="1"/>
        <v>17</v>
      </c>
      <c r="G23" s="42" t="s">
        <v>97</v>
      </c>
    </row>
    <row r="24" spans="1:7" x14ac:dyDescent="0.2">
      <c r="A24" s="89"/>
      <c r="B24" s="73" t="s">
        <v>231</v>
      </c>
      <c r="C24" s="46" t="s">
        <v>145</v>
      </c>
      <c r="D24" s="52">
        <v>31</v>
      </c>
      <c r="E24" s="55">
        <v>2</v>
      </c>
      <c r="F24" s="52">
        <f t="shared" si="1"/>
        <v>15.5</v>
      </c>
      <c r="G24" s="43" t="s">
        <v>97</v>
      </c>
    </row>
    <row r="25" spans="1:7" x14ac:dyDescent="0.2">
      <c r="A25" s="87" t="s">
        <v>146</v>
      </c>
      <c r="B25" s="71" t="s">
        <v>232</v>
      </c>
      <c r="C25" s="44" t="s">
        <v>150</v>
      </c>
      <c r="D25" s="50">
        <v>24.95</v>
      </c>
      <c r="E25" s="53">
        <v>5</v>
      </c>
      <c r="F25" s="50">
        <f t="shared" ref="F25:F28" si="3">D25/E25</f>
        <v>4.99</v>
      </c>
      <c r="G25" s="58" t="s">
        <v>97</v>
      </c>
    </row>
    <row r="26" spans="1:7" x14ac:dyDescent="0.2">
      <c r="A26" s="88"/>
      <c r="B26" s="72" t="s">
        <v>233</v>
      </c>
      <c r="C26" s="45" t="s">
        <v>147</v>
      </c>
      <c r="D26" s="51">
        <v>22</v>
      </c>
      <c r="E26" s="54">
        <v>5</v>
      </c>
      <c r="F26" s="51">
        <f t="shared" si="3"/>
        <v>4.4000000000000004</v>
      </c>
      <c r="G26" s="68" t="s">
        <v>97</v>
      </c>
    </row>
    <row r="27" spans="1:7" x14ac:dyDescent="0.2">
      <c r="A27" s="88"/>
      <c r="B27" s="72" t="s">
        <v>234</v>
      </c>
      <c r="C27" s="45" t="s">
        <v>149</v>
      </c>
      <c r="D27" s="51">
        <v>17</v>
      </c>
      <c r="E27" s="54">
        <v>3</v>
      </c>
      <c r="F27" s="51">
        <f t="shared" si="3"/>
        <v>5.666666666666667</v>
      </c>
      <c r="G27" s="42" t="s">
        <v>97</v>
      </c>
    </row>
    <row r="28" spans="1:7" x14ac:dyDescent="0.2">
      <c r="A28" s="89"/>
      <c r="B28" s="73" t="s">
        <v>235</v>
      </c>
      <c r="C28" s="46" t="s">
        <v>148</v>
      </c>
      <c r="D28" s="52">
        <v>13</v>
      </c>
      <c r="E28" s="55">
        <v>3</v>
      </c>
      <c r="F28" s="52">
        <f t="shared" si="3"/>
        <v>4.333333333333333</v>
      </c>
      <c r="G28" s="43" t="s">
        <v>97</v>
      </c>
    </row>
  </sheetData>
  <sheetProtection password="D048" sheet="1" objects="1" scenarios="1"/>
  <mergeCells count="7">
    <mergeCell ref="A25:A28"/>
    <mergeCell ref="A2:A4"/>
    <mergeCell ref="A5:A8"/>
    <mergeCell ref="A9:A14"/>
    <mergeCell ref="A15:A17"/>
    <mergeCell ref="A18:A19"/>
    <mergeCell ref="A20:A24"/>
  </mergeCells>
  <pageMargins left="0.7" right="0.7" top="0.75" bottom="0.75" header="0.3" footer="0.3"/>
  <pageSetup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workbookViewId="0">
      <selection activeCell="C27" sqref="C27"/>
    </sheetView>
  </sheetViews>
  <sheetFormatPr defaultRowHeight="12.75" x14ac:dyDescent="0.2"/>
  <cols>
    <col min="1" max="1" width="27.5703125" customWidth="1"/>
  </cols>
  <sheetData>
    <row r="1" spans="1:11" x14ac:dyDescent="0.2">
      <c r="A1" s="56" t="s">
        <v>15</v>
      </c>
      <c r="B1" s="56" t="s">
        <v>104</v>
      </c>
      <c r="C1" s="56" t="s">
        <v>105</v>
      </c>
      <c r="D1" s="56" t="s">
        <v>106</v>
      </c>
      <c r="E1" s="56" t="s">
        <v>107</v>
      </c>
      <c r="F1" s="56" t="s">
        <v>108</v>
      </c>
      <c r="G1" s="56" t="s">
        <v>109</v>
      </c>
      <c r="H1" s="56" t="s">
        <v>110</v>
      </c>
      <c r="I1" s="56" t="s">
        <v>111</v>
      </c>
      <c r="J1" s="56" t="s">
        <v>112</v>
      </c>
      <c r="K1" s="57" t="s">
        <v>113</v>
      </c>
    </row>
    <row r="2" spans="1:11" x14ac:dyDescent="0.2">
      <c r="A2" s="64" t="s">
        <v>119</v>
      </c>
      <c r="B2" s="50">
        <v>0</v>
      </c>
      <c r="C2" s="50">
        <v>0</v>
      </c>
      <c r="D2" s="50">
        <v>0</v>
      </c>
      <c r="E2" s="50">
        <v>0</v>
      </c>
      <c r="F2" s="50">
        <v>0</v>
      </c>
      <c r="G2" s="50">
        <v>0</v>
      </c>
      <c r="H2" s="50">
        <v>0</v>
      </c>
      <c r="I2" s="50">
        <v>0</v>
      </c>
      <c r="J2" s="50">
        <v>0</v>
      </c>
      <c r="K2" s="59">
        <v>299</v>
      </c>
    </row>
    <row r="3" spans="1:11" x14ac:dyDescent="0.2">
      <c r="A3" s="65" t="s">
        <v>151</v>
      </c>
      <c r="B3" s="51">
        <v>0</v>
      </c>
      <c r="C3" s="51">
        <v>0</v>
      </c>
      <c r="D3" s="51">
        <v>0</v>
      </c>
      <c r="E3" s="51">
        <v>0</v>
      </c>
      <c r="F3" s="51">
        <v>199</v>
      </c>
      <c r="G3" s="51">
        <v>0</v>
      </c>
      <c r="H3" s="51">
        <v>0</v>
      </c>
      <c r="I3" s="51">
        <v>0</v>
      </c>
      <c r="J3" s="51">
        <v>0</v>
      </c>
      <c r="K3" s="60">
        <v>199</v>
      </c>
    </row>
    <row r="4" spans="1:11" x14ac:dyDescent="0.2">
      <c r="A4" s="65" t="s">
        <v>152</v>
      </c>
      <c r="B4" s="51">
        <v>0</v>
      </c>
      <c r="C4" s="51">
        <v>0</v>
      </c>
      <c r="D4" s="51">
        <v>0</v>
      </c>
      <c r="E4" s="51">
        <v>0</v>
      </c>
      <c r="F4" s="51">
        <v>2067</v>
      </c>
      <c r="G4" s="51">
        <v>0</v>
      </c>
      <c r="H4" s="51">
        <v>0</v>
      </c>
      <c r="I4" s="51">
        <v>0</v>
      </c>
      <c r="J4" s="51">
        <v>0</v>
      </c>
      <c r="K4" s="60">
        <v>2067</v>
      </c>
    </row>
    <row r="5" spans="1:11" x14ac:dyDescent="0.2">
      <c r="A5" s="65" t="s">
        <v>135</v>
      </c>
      <c r="B5" s="51">
        <v>0</v>
      </c>
      <c r="C5" s="51">
        <v>0</v>
      </c>
      <c r="D5" s="51">
        <v>0</v>
      </c>
      <c r="E5" s="51">
        <v>0</v>
      </c>
      <c r="F5" s="51">
        <v>225</v>
      </c>
      <c r="G5" s="51">
        <v>0</v>
      </c>
      <c r="H5" s="51">
        <v>0</v>
      </c>
      <c r="I5" s="51">
        <v>0</v>
      </c>
      <c r="J5" s="51">
        <v>0</v>
      </c>
      <c r="K5" s="60">
        <v>225</v>
      </c>
    </row>
    <row r="6" spans="1:11" x14ac:dyDescent="0.2">
      <c r="A6" s="65" t="s">
        <v>139</v>
      </c>
      <c r="B6" s="51">
        <v>0</v>
      </c>
      <c r="C6" s="51">
        <v>44</v>
      </c>
      <c r="D6" s="51">
        <v>0</v>
      </c>
      <c r="E6" s="51">
        <v>44</v>
      </c>
      <c r="F6" s="51">
        <v>0</v>
      </c>
      <c r="G6" s="51">
        <v>44</v>
      </c>
      <c r="H6" s="51">
        <v>0</v>
      </c>
      <c r="I6" s="51">
        <v>44</v>
      </c>
      <c r="J6" s="51">
        <v>0</v>
      </c>
      <c r="K6" s="60">
        <v>44</v>
      </c>
    </row>
    <row r="7" spans="1:11" x14ac:dyDescent="0.2">
      <c r="A7" s="65" t="s">
        <v>141</v>
      </c>
      <c r="B7" s="51">
        <v>0</v>
      </c>
      <c r="C7" s="51">
        <v>0</v>
      </c>
      <c r="D7" s="51">
        <v>0</v>
      </c>
      <c r="E7" s="51">
        <v>139</v>
      </c>
      <c r="F7" s="51">
        <v>0</v>
      </c>
      <c r="G7" s="51">
        <v>0</v>
      </c>
      <c r="H7" s="51">
        <v>0</v>
      </c>
      <c r="I7" s="51">
        <v>139</v>
      </c>
      <c r="J7" s="51">
        <v>0</v>
      </c>
      <c r="K7" s="60">
        <v>0</v>
      </c>
    </row>
    <row r="8" spans="1:11" x14ac:dyDescent="0.2">
      <c r="A8" s="66" t="s">
        <v>153</v>
      </c>
      <c r="B8" s="52">
        <v>0</v>
      </c>
      <c r="C8" s="52">
        <v>0</v>
      </c>
      <c r="D8" s="52">
        <v>0</v>
      </c>
      <c r="E8" s="52">
        <v>0</v>
      </c>
      <c r="F8" s="52">
        <v>25</v>
      </c>
      <c r="G8" s="52">
        <v>0</v>
      </c>
      <c r="H8" s="52">
        <v>0</v>
      </c>
      <c r="I8" s="52">
        <v>0</v>
      </c>
      <c r="J8" s="52">
        <v>0</v>
      </c>
      <c r="K8" s="61">
        <v>25</v>
      </c>
    </row>
    <row r="9" spans="1:11" x14ac:dyDescent="0.2">
      <c r="A9" s="67" t="s">
        <v>117</v>
      </c>
      <c r="B9" s="63">
        <f>SUM(B2:B8)</f>
        <v>0</v>
      </c>
      <c r="C9" s="63">
        <f t="shared" ref="C9:K9" si="0">SUM(C2:C8)</f>
        <v>44</v>
      </c>
      <c r="D9" s="63">
        <f t="shared" si="0"/>
        <v>0</v>
      </c>
      <c r="E9" s="63">
        <f t="shared" si="0"/>
        <v>183</v>
      </c>
      <c r="F9" s="63">
        <f t="shared" si="0"/>
        <v>2516</v>
      </c>
      <c r="G9" s="63">
        <f t="shared" si="0"/>
        <v>44</v>
      </c>
      <c r="H9" s="63">
        <f t="shared" si="0"/>
        <v>0</v>
      </c>
      <c r="I9" s="63">
        <f t="shared" si="0"/>
        <v>183</v>
      </c>
      <c r="J9" s="63">
        <f t="shared" si="0"/>
        <v>0</v>
      </c>
      <c r="K9" s="62">
        <f t="shared" si="0"/>
        <v>2859</v>
      </c>
    </row>
  </sheetData>
  <sheetProtection password="D048" sheet="1" objects="1" scenarios="1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workbookViewId="0">
      <selection activeCell="E37" sqref="E37"/>
    </sheetView>
  </sheetViews>
  <sheetFormatPr defaultRowHeight="12.75" x14ac:dyDescent="0.2"/>
  <cols>
    <col min="1" max="1" width="27.5703125" customWidth="1"/>
  </cols>
  <sheetData>
    <row r="1" spans="1:11" x14ac:dyDescent="0.2">
      <c r="A1" s="56" t="s">
        <v>15</v>
      </c>
      <c r="B1" s="56" t="s">
        <v>104</v>
      </c>
      <c r="C1" s="56" t="s">
        <v>105</v>
      </c>
      <c r="D1" s="56" t="s">
        <v>106</v>
      </c>
      <c r="E1" s="56" t="s">
        <v>107</v>
      </c>
      <c r="F1" s="56" t="s">
        <v>108</v>
      </c>
      <c r="G1" s="56" t="s">
        <v>109</v>
      </c>
      <c r="H1" s="56" t="s">
        <v>110</v>
      </c>
      <c r="I1" s="56" t="s">
        <v>111</v>
      </c>
      <c r="J1" s="56" t="s">
        <v>112</v>
      </c>
      <c r="K1" s="57" t="s">
        <v>113</v>
      </c>
    </row>
    <row r="2" spans="1:11" x14ac:dyDescent="0.2">
      <c r="A2" s="64" t="s">
        <v>154</v>
      </c>
      <c r="B2" s="50">
        <v>0</v>
      </c>
      <c r="C2" s="50">
        <v>0</v>
      </c>
      <c r="D2" s="50">
        <v>0</v>
      </c>
      <c r="E2" s="50">
        <v>0</v>
      </c>
      <c r="F2" s="50">
        <v>0</v>
      </c>
      <c r="G2" s="50">
        <v>0</v>
      </c>
      <c r="H2" s="50">
        <v>0</v>
      </c>
      <c r="I2" s="50">
        <v>0</v>
      </c>
      <c r="J2" s="50">
        <v>0</v>
      </c>
      <c r="K2" s="59">
        <v>6000</v>
      </c>
    </row>
    <row r="3" spans="1:11" x14ac:dyDescent="0.2">
      <c r="A3" s="67" t="s">
        <v>117</v>
      </c>
      <c r="B3" s="63">
        <f t="shared" ref="B3:K3" si="0">SUM(B2:B2)</f>
        <v>0</v>
      </c>
      <c r="C3" s="63">
        <f t="shared" si="0"/>
        <v>0</v>
      </c>
      <c r="D3" s="63">
        <f t="shared" si="0"/>
        <v>0</v>
      </c>
      <c r="E3" s="63">
        <f t="shared" si="0"/>
        <v>0</v>
      </c>
      <c r="F3" s="63">
        <f t="shared" si="0"/>
        <v>0</v>
      </c>
      <c r="G3" s="63">
        <f t="shared" si="0"/>
        <v>0</v>
      </c>
      <c r="H3" s="63">
        <f t="shared" si="0"/>
        <v>0</v>
      </c>
      <c r="I3" s="63">
        <f t="shared" si="0"/>
        <v>0</v>
      </c>
      <c r="J3" s="63">
        <f t="shared" si="0"/>
        <v>0</v>
      </c>
      <c r="K3" s="62">
        <f t="shared" si="0"/>
        <v>6000</v>
      </c>
    </row>
  </sheetData>
  <sheetProtection password="D048" sheet="1" objects="1" scenarios="1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activeCell="H46" sqref="H46"/>
    </sheetView>
  </sheetViews>
  <sheetFormatPr defaultRowHeight="12.75" x14ac:dyDescent="0.2"/>
  <cols>
    <col min="1" max="1" width="32.85546875" customWidth="1"/>
  </cols>
  <sheetData>
    <row r="1" spans="1:11" x14ac:dyDescent="0.2">
      <c r="A1" s="56" t="s">
        <v>15</v>
      </c>
      <c r="B1" s="56" t="s">
        <v>104</v>
      </c>
      <c r="C1" s="56" t="s">
        <v>105</v>
      </c>
      <c r="D1" s="56" t="s">
        <v>106</v>
      </c>
      <c r="E1" s="56" t="s">
        <v>107</v>
      </c>
      <c r="F1" s="56" t="s">
        <v>108</v>
      </c>
      <c r="G1" s="56" t="s">
        <v>109</v>
      </c>
      <c r="H1" s="56" t="s">
        <v>110</v>
      </c>
      <c r="I1" s="56" t="s">
        <v>111</v>
      </c>
      <c r="J1" s="56" t="s">
        <v>112</v>
      </c>
      <c r="K1" s="57" t="s">
        <v>113</v>
      </c>
    </row>
    <row r="2" spans="1:11" x14ac:dyDescent="0.2">
      <c r="A2" s="64" t="s">
        <v>155</v>
      </c>
      <c r="B2" s="50">
        <v>0</v>
      </c>
      <c r="C2" s="50">
        <v>925</v>
      </c>
      <c r="D2" s="50">
        <v>0</v>
      </c>
      <c r="E2" s="50">
        <v>925</v>
      </c>
      <c r="F2" s="50">
        <v>0</v>
      </c>
      <c r="G2" s="50">
        <v>925</v>
      </c>
      <c r="H2" s="50">
        <v>0</v>
      </c>
      <c r="I2" s="50">
        <v>925</v>
      </c>
      <c r="J2" s="50">
        <v>0</v>
      </c>
      <c r="K2" s="59">
        <v>925</v>
      </c>
    </row>
    <row r="3" spans="1:11" x14ac:dyDescent="0.2">
      <c r="A3" s="65" t="s">
        <v>156</v>
      </c>
      <c r="B3" s="51">
        <v>0</v>
      </c>
      <c r="C3" s="51">
        <v>0</v>
      </c>
      <c r="D3" s="51">
        <v>0</v>
      </c>
      <c r="E3" s="51">
        <v>0</v>
      </c>
      <c r="F3" s="51">
        <v>199</v>
      </c>
      <c r="G3" s="51">
        <v>0</v>
      </c>
      <c r="H3" s="51">
        <v>0</v>
      </c>
      <c r="I3" s="51">
        <v>0</v>
      </c>
      <c r="J3" s="51">
        <v>0</v>
      </c>
      <c r="K3" s="60">
        <v>2800</v>
      </c>
    </row>
    <row r="4" spans="1:11" x14ac:dyDescent="0.2">
      <c r="A4" s="67" t="s">
        <v>117</v>
      </c>
      <c r="B4" s="63">
        <f t="shared" ref="B4:K4" si="0">SUM(B2:B3)</f>
        <v>0</v>
      </c>
      <c r="C4" s="63">
        <f t="shared" si="0"/>
        <v>925</v>
      </c>
      <c r="D4" s="63">
        <f t="shared" si="0"/>
        <v>0</v>
      </c>
      <c r="E4" s="63">
        <f t="shared" si="0"/>
        <v>925</v>
      </c>
      <c r="F4" s="63">
        <f t="shared" si="0"/>
        <v>199</v>
      </c>
      <c r="G4" s="63">
        <f t="shared" si="0"/>
        <v>925</v>
      </c>
      <c r="H4" s="63">
        <f t="shared" si="0"/>
        <v>0</v>
      </c>
      <c r="I4" s="63">
        <f t="shared" si="0"/>
        <v>925</v>
      </c>
      <c r="J4" s="63">
        <f t="shared" si="0"/>
        <v>0</v>
      </c>
      <c r="K4" s="62">
        <f t="shared" si="0"/>
        <v>3725</v>
      </c>
    </row>
  </sheetData>
  <sheetProtection password="D048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"/>
  <sheetViews>
    <sheetView workbookViewId="0">
      <selection activeCell="A17" sqref="A17"/>
    </sheetView>
  </sheetViews>
  <sheetFormatPr defaultRowHeight="12.75" x14ac:dyDescent="0.2"/>
  <cols>
    <col min="1" max="1" width="37.7109375" bestFit="1" customWidth="1"/>
    <col min="2" max="2" width="10.28515625" bestFit="1" customWidth="1"/>
    <col min="3" max="3" width="6.7109375" bestFit="1" customWidth="1"/>
  </cols>
  <sheetData>
    <row r="1" spans="1:3" x14ac:dyDescent="0.2">
      <c r="A1" s="85" t="s">
        <v>0</v>
      </c>
      <c r="B1" s="2"/>
      <c r="C1" s="22" t="s">
        <v>1</v>
      </c>
    </row>
    <row r="2" spans="1:3" x14ac:dyDescent="0.2">
      <c r="A2" s="85"/>
      <c r="B2" s="2" t="s">
        <v>2</v>
      </c>
      <c r="C2" s="1">
        <v>1</v>
      </c>
    </row>
    <row r="3" spans="1:3" x14ac:dyDescent="0.2">
      <c r="A3" s="19" t="s">
        <v>45</v>
      </c>
      <c r="B3" s="8">
        <f>SUM(C3:C3)</f>
        <v>3.5</v>
      </c>
      <c r="C3" s="3">
        <f>'Daily Maintenance'!C8</f>
        <v>3.5</v>
      </c>
    </row>
    <row r="4" spans="1:3" x14ac:dyDescent="0.2">
      <c r="A4" s="19" t="s">
        <v>46</v>
      </c>
      <c r="B4" s="8">
        <f>SUM(C4:C4)</f>
        <v>2</v>
      </c>
      <c r="C4" s="3">
        <f>'Weekly Maintenance'!C8</f>
        <v>2</v>
      </c>
    </row>
    <row r="5" spans="1:3" x14ac:dyDescent="0.2">
      <c r="A5" s="19" t="s">
        <v>47</v>
      </c>
      <c r="B5" s="9">
        <f>SUM(C5:C5)</f>
        <v>0.5</v>
      </c>
      <c r="C5" s="7">
        <f>'Monthly Maintenance'!C5</f>
        <v>0.5</v>
      </c>
    </row>
    <row r="6" spans="1:3" x14ac:dyDescent="0.2">
      <c r="A6" s="19" t="s">
        <v>48</v>
      </c>
      <c r="B6" s="8">
        <f>SUM(C6:C6)</f>
        <v>6</v>
      </c>
      <c r="C6" s="3">
        <f>SUM(C3:C5)</f>
        <v>6</v>
      </c>
    </row>
    <row r="7" spans="1:3" x14ac:dyDescent="0.2">
      <c r="A7" s="19" t="s">
        <v>49</v>
      </c>
      <c r="B7" s="7">
        <f>Summary!B5</f>
        <v>50</v>
      </c>
    </row>
    <row r="8" spans="1:3" x14ac:dyDescent="0.2">
      <c r="A8" s="15" t="s">
        <v>10</v>
      </c>
      <c r="B8" s="16">
        <f>B6*B7</f>
        <v>300</v>
      </c>
    </row>
    <row r="9" spans="1:3" x14ac:dyDescent="0.2">
      <c r="A9" s="15" t="s">
        <v>11</v>
      </c>
      <c r="B9" s="11">
        <f>Summary!B2</f>
        <v>15</v>
      </c>
    </row>
    <row r="10" spans="1:3" x14ac:dyDescent="0.2">
      <c r="A10" s="15" t="s">
        <v>12</v>
      </c>
      <c r="B10" s="10">
        <f>B8*B9</f>
        <v>4500</v>
      </c>
    </row>
  </sheetData>
  <sheetProtection password="D048" sheet="1" objects="1" scenarios="1"/>
  <mergeCells count="1">
    <mergeCell ref="A1:A2"/>
  </mergeCells>
  <phoneticPr fontId="2" type="noConversion"/>
  <printOptions gridLines="1"/>
  <pageMargins left="0.25" right="0.25" top="1" bottom="1" header="0.5" footer="0.5"/>
  <pageSetup scale="6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"/>
  <sheetViews>
    <sheetView workbookViewId="0">
      <selection activeCell="C15" sqref="C15"/>
    </sheetView>
  </sheetViews>
  <sheetFormatPr defaultRowHeight="12.75" x14ac:dyDescent="0.2"/>
  <cols>
    <col min="1" max="1" width="25.85546875" customWidth="1"/>
    <col min="2" max="2" width="7.7109375" customWidth="1"/>
  </cols>
  <sheetData>
    <row r="1" spans="1:3" x14ac:dyDescent="0.2">
      <c r="A1" s="85" t="s">
        <v>0</v>
      </c>
      <c r="B1" s="21"/>
      <c r="C1" s="22" t="s">
        <v>1</v>
      </c>
    </row>
    <row r="2" spans="1:3" x14ac:dyDescent="0.2">
      <c r="A2" s="85"/>
      <c r="B2" s="21" t="s">
        <v>2</v>
      </c>
      <c r="C2" s="1">
        <v>1</v>
      </c>
    </row>
    <row r="3" spans="1:3" x14ac:dyDescent="0.2">
      <c r="A3" s="19" t="s">
        <v>172</v>
      </c>
      <c r="B3" s="27">
        <f>SUM(C3:C3)</f>
        <v>20</v>
      </c>
      <c r="C3" s="4">
        <f>10*C10</f>
        <v>20</v>
      </c>
    </row>
    <row r="4" spans="1:3" x14ac:dyDescent="0.2">
      <c r="A4" s="15" t="s">
        <v>7</v>
      </c>
      <c r="B4" s="28">
        <f>SUM(C4:C4)</f>
        <v>10</v>
      </c>
      <c r="C4" s="6">
        <f>5*C10</f>
        <v>10</v>
      </c>
    </row>
    <row r="5" spans="1:3" x14ac:dyDescent="0.2">
      <c r="A5" t="s">
        <v>5</v>
      </c>
      <c r="B5" s="27">
        <f>SUM(B3:B4)</f>
        <v>30</v>
      </c>
      <c r="C5" s="5">
        <f>SUM(C3:C4)</f>
        <v>30</v>
      </c>
    </row>
    <row r="6" spans="1:3" x14ac:dyDescent="0.2">
      <c r="A6" s="19" t="s">
        <v>42</v>
      </c>
      <c r="B6" s="28">
        <v>7</v>
      </c>
      <c r="C6" s="26">
        <v>7</v>
      </c>
    </row>
    <row r="7" spans="1:3" x14ac:dyDescent="0.2">
      <c r="A7" s="19" t="s">
        <v>6</v>
      </c>
      <c r="B7" s="27">
        <f>B5*B6</f>
        <v>210</v>
      </c>
      <c r="C7" s="4">
        <f>C5*C6</f>
        <v>210</v>
      </c>
    </row>
    <row r="8" spans="1:3" x14ac:dyDescent="0.2">
      <c r="A8" s="19" t="s">
        <v>44</v>
      </c>
      <c r="B8" s="29">
        <f>B7/60</f>
        <v>3.5</v>
      </c>
      <c r="C8" s="3">
        <f>C7/60</f>
        <v>3.5</v>
      </c>
    </row>
    <row r="10" spans="1:3" x14ac:dyDescent="0.2">
      <c r="A10" t="s">
        <v>174</v>
      </c>
      <c r="C10" s="37">
        <f>Summary!B3</f>
        <v>2</v>
      </c>
    </row>
  </sheetData>
  <sheetProtection password="D048" sheet="1" objects="1" scenarios="1"/>
  <mergeCells count="1">
    <mergeCell ref="A1:A2"/>
  </mergeCells>
  <phoneticPr fontId="2" type="noConversion"/>
  <printOptions gridLines="1"/>
  <pageMargins left="0.25" right="0.25" top="1" bottom="1" header="0.5" footer="0.5"/>
  <pageSetup scale="6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8"/>
  <sheetViews>
    <sheetView workbookViewId="0">
      <selection activeCell="C10" sqref="C10"/>
    </sheetView>
  </sheetViews>
  <sheetFormatPr defaultRowHeight="12.75" x14ac:dyDescent="0.2"/>
  <cols>
    <col min="1" max="1" width="24.28515625" customWidth="1"/>
    <col min="2" max="2" width="10.28515625" customWidth="1"/>
  </cols>
  <sheetData>
    <row r="1" spans="1:3" x14ac:dyDescent="0.2">
      <c r="A1" s="85" t="s">
        <v>0</v>
      </c>
      <c r="B1" s="21"/>
      <c r="C1" s="22" t="s">
        <v>1</v>
      </c>
    </row>
    <row r="2" spans="1:3" x14ac:dyDescent="0.2">
      <c r="A2" s="85"/>
      <c r="B2" s="21" t="s">
        <v>2</v>
      </c>
      <c r="C2" s="1">
        <v>1</v>
      </c>
    </row>
    <row r="3" spans="1:3" x14ac:dyDescent="0.2">
      <c r="A3" t="s">
        <v>27</v>
      </c>
      <c r="B3" s="5">
        <f>SUM(C3:C3)</f>
        <v>0</v>
      </c>
      <c r="C3" s="20">
        <f>Summary!B4*60</f>
        <v>0</v>
      </c>
    </row>
    <row r="4" spans="1:3" x14ac:dyDescent="0.2">
      <c r="A4" t="s">
        <v>28</v>
      </c>
      <c r="B4" s="5">
        <f>SUM(C4:C4)</f>
        <v>30</v>
      </c>
      <c r="C4" s="20">
        <v>30</v>
      </c>
    </row>
    <row r="5" spans="1:3" x14ac:dyDescent="0.2">
      <c r="A5" t="s">
        <v>30</v>
      </c>
      <c r="B5" s="5">
        <f>SUM(C5:C5)</f>
        <v>15</v>
      </c>
      <c r="C5" s="20">
        <v>15</v>
      </c>
    </row>
    <row r="6" spans="1:3" x14ac:dyDescent="0.2">
      <c r="A6" t="s">
        <v>29</v>
      </c>
      <c r="B6" s="26">
        <f>SUM(C6:C6)</f>
        <v>75</v>
      </c>
      <c r="C6" s="6">
        <v>75</v>
      </c>
    </row>
    <row r="7" spans="1:3" x14ac:dyDescent="0.2">
      <c r="A7" t="s">
        <v>6</v>
      </c>
      <c r="B7" s="5">
        <f>SUM(B3:B6)</f>
        <v>120</v>
      </c>
      <c r="C7" s="5">
        <f>SUM(C3:C6)</f>
        <v>120</v>
      </c>
    </row>
    <row r="8" spans="1:3" x14ac:dyDescent="0.2">
      <c r="A8" s="19" t="s">
        <v>43</v>
      </c>
      <c r="B8" s="5">
        <f>B7/60</f>
        <v>2</v>
      </c>
      <c r="C8" s="4">
        <f>C7/60</f>
        <v>2</v>
      </c>
    </row>
  </sheetData>
  <sheetProtection password="D048" sheet="1" objects="1" scenarios="1"/>
  <mergeCells count="1">
    <mergeCell ref="A1:A2"/>
  </mergeCells>
  <phoneticPr fontId="2" type="noConversion"/>
  <printOptions gridLines="1"/>
  <pageMargins left="0.25" right="0.25" top="1" bottom="1" header="0.5" footer="0.5"/>
  <pageSetup scale="6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"/>
  <sheetViews>
    <sheetView workbookViewId="0">
      <selection activeCell="G36" sqref="G36"/>
    </sheetView>
  </sheetViews>
  <sheetFormatPr defaultRowHeight="12.75" x14ac:dyDescent="0.2"/>
  <cols>
    <col min="1" max="1" width="22" customWidth="1"/>
    <col min="2" max="2" width="13.140625" customWidth="1"/>
  </cols>
  <sheetData>
    <row r="1" spans="1:3" x14ac:dyDescent="0.2">
      <c r="A1" s="85" t="s">
        <v>0</v>
      </c>
      <c r="B1" s="21"/>
      <c r="C1" s="22" t="s">
        <v>1</v>
      </c>
    </row>
    <row r="2" spans="1:3" x14ac:dyDescent="0.2">
      <c r="A2" s="85"/>
      <c r="B2" s="21" t="s">
        <v>2</v>
      </c>
      <c r="C2" s="1">
        <v>1</v>
      </c>
    </row>
    <row r="3" spans="1:3" x14ac:dyDescent="0.2">
      <c r="A3" s="19" t="s">
        <v>31</v>
      </c>
      <c r="B3" s="28">
        <f>SUM(C3:C3)</f>
        <v>120</v>
      </c>
      <c r="C3" s="6">
        <v>120</v>
      </c>
    </row>
    <row r="4" spans="1:3" x14ac:dyDescent="0.2">
      <c r="A4" s="19" t="s">
        <v>6</v>
      </c>
      <c r="B4" s="27">
        <f>B3/4</f>
        <v>30</v>
      </c>
      <c r="C4" s="5">
        <f>C3/4</f>
        <v>30</v>
      </c>
    </row>
    <row r="5" spans="1:3" x14ac:dyDescent="0.2">
      <c r="A5" s="19" t="s">
        <v>44</v>
      </c>
      <c r="B5" s="70">
        <f>B4/60</f>
        <v>0.5</v>
      </c>
      <c r="C5" s="69">
        <f>C4/60</f>
        <v>0.5</v>
      </c>
    </row>
  </sheetData>
  <sheetProtection password="D048" sheet="1" objects="1" scenarios="1"/>
  <mergeCells count="1">
    <mergeCell ref="A1:A2"/>
  </mergeCells>
  <phoneticPr fontId="2" type="noConversion"/>
  <printOptions gridLines="1"/>
  <pageMargins left="0.25" right="0.25" top="1" bottom="1" header="0.5" footer="0.5"/>
  <pageSetup scale="66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B14" sqref="B14"/>
    </sheetView>
  </sheetViews>
  <sheetFormatPr defaultRowHeight="12.75" x14ac:dyDescent="0.2"/>
  <cols>
    <col min="1" max="1" width="37.85546875" customWidth="1"/>
    <col min="2" max="2" width="21.42578125" bestFit="1" customWidth="1"/>
    <col min="3" max="3" width="19.42578125" bestFit="1" customWidth="1"/>
    <col min="4" max="4" width="18.5703125" bestFit="1" customWidth="1"/>
    <col min="5" max="5" width="23.140625" bestFit="1" customWidth="1"/>
    <col min="6" max="6" width="12.85546875" bestFit="1" customWidth="1"/>
    <col min="7" max="7" width="12.28515625" customWidth="1"/>
  </cols>
  <sheetData>
    <row r="1" spans="1:7" ht="38.25" x14ac:dyDescent="0.2">
      <c r="A1" s="12" t="s">
        <v>3</v>
      </c>
      <c r="B1" s="12" t="s">
        <v>56</v>
      </c>
      <c r="C1" s="12" t="s">
        <v>4</v>
      </c>
      <c r="D1" s="12" t="s">
        <v>55</v>
      </c>
      <c r="E1" s="12" t="s">
        <v>57</v>
      </c>
      <c r="F1" s="12" t="s">
        <v>8</v>
      </c>
      <c r="G1" s="12"/>
    </row>
    <row r="2" spans="1:7" x14ac:dyDescent="0.2">
      <c r="A2" t="s">
        <v>21</v>
      </c>
      <c r="B2" s="4">
        <f>(5.46*12)/52</f>
        <v>1.26</v>
      </c>
      <c r="C2" s="4">
        <v>1</v>
      </c>
      <c r="D2" s="4">
        <f>B2*C2</f>
        <v>1.26</v>
      </c>
      <c r="E2" s="37">
        <f>Summary!B5</f>
        <v>50</v>
      </c>
      <c r="F2" s="23">
        <f>D2*E2</f>
        <v>63</v>
      </c>
      <c r="G2" s="13"/>
    </row>
    <row r="3" spans="1:7" x14ac:dyDescent="0.2">
      <c r="A3" t="s">
        <v>22</v>
      </c>
      <c r="B3" s="4">
        <v>2</v>
      </c>
      <c r="C3" s="4">
        <v>1</v>
      </c>
      <c r="D3" s="4">
        <f>B3*C3</f>
        <v>2</v>
      </c>
      <c r="E3" s="4">
        <v>4</v>
      </c>
      <c r="F3" s="23">
        <f>D3*E3</f>
        <v>8</v>
      </c>
      <c r="G3" s="13"/>
    </row>
    <row r="4" spans="1:7" x14ac:dyDescent="0.2">
      <c r="B4" s="3"/>
      <c r="C4" s="3"/>
      <c r="D4" s="3"/>
      <c r="E4" s="10"/>
      <c r="F4" s="13"/>
      <c r="G4" s="13"/>
    </row>
    <row r="5" spans="1:7" x14ac:dyDescent="0.2">
      <c r="A5" s="19" t="s">
        <v>23</v>
      </c>
      <c r="B5" s="3">
        <v>30</v>
      </c>
    </row>
    <row r="6" spans="1:7" x14ac:dyDescent="0.2">
      <c r="A6" s="19" t="s">
        <v>24</v>
      </c>
      <c r="B6" s="35">
        <f>Summary!B6</f>
        <v>12.85</v>
      </c>
    </row>
    <row r="7" spans="1:7" x14ac:dyDescent="0.2">
      <c r="A7" s="19" t="s">
        <v>61</v>
      </c>
      <c r="B7" s="10">
        <f>B5*B6</f>
        <v>385.5</v>
      </c>
    </row>
    <row r="9" spans="1:7" x14ac:dyDescent="0.2">
      <c r="A9" s="19"/>
      <c r="B9" s="3"/>
    </row>
    <row r="10" spans="1:7" x14ac:dyDescent="0.2">
      <c r="A10" s="19"/>
      <c r="B10" s="79"/>
    </row>
    <row r="11" spans="1:7" x14ac:dyDescent="0.2">
      <c r="A11" s="19"/>
      <c r="B11" s="10"/>
    </row>
    <row r="13" spans="1:7" x14ac:dyDescent="0.2">
      <c r="A13" t="s">
        <v>25</v>
      </c>
      <c r="B13" s="13">
        <f>B7+B11</f>
        <v>385.5</v>
      </c>
    </row>
  </sheetData>
  <sheetProtection password="D048" sheet="1" objects="1" scenarios="1"/>
  <phoneticPr fontId="2" type="noConversion"/>
  <printOptions gridLines="1"/>
  <pageMargins left="0.25" right="0.25" top="1" bottom="1" header="0.5" footer="0.5"/>
  <pageSetup orientation="landscape" horizont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C4" sqref="C4"/>
    </sheetView>
  </sheetViews>
  <sheetFormatPr defaultRowHeight="12.75" x14ac:dyDescent="0.2"/>
  <cols>
    <col min="1" max="1" width="32.5703125" customWidth="1"/>
    <col min="2" max="2" width="11.28515625" bestFit="1" customWidth="1"/>
  </cols>
  <sheetData>
    <row r="1" spans="1:3" x14ac:dyDescent="0.2">
      <c r="A1" s="85" t="s">
        <v>0</v>
      </c>
      <c r="C1" s="22" t="s">
        <v>1</v>
      </c>
    </row>
    <row r="2" spans="1:3" x14ac:dyDescent="0.2">
      <c r="A2" s="85"/>
      <c r="B2" s="21" t="s">
        <v>2</v>
      </c>
      <c r="C2" s="18">
        <v>1</v>
      </c>
    </row>
    <row r="3" spans="1:3" x14ac:dyDescent="0.2">
      <c r="A3" s="19" t="s">
        <v>16</v>
      </c>
      <c r="B3" s="27">
        <f>SUM(C3:C3)</f>
        <v>750</v>
      </c>
      <c r="C3" s="20">
        <v>750</v>
      </c>
    </row>
    <row r="4" spans="1:3" x14ac:dyDescent="0.2">
      <c r="A4" s="19" t="s">
        <v>51</v>
      </c>
      <c r="B4" s="6">
        <v>7</v>
      </c>
    </row>
    <row r="5" spans="1:3" x14ac:dyDescent="0.2">
      <c r="A5" s="19" t="s">
        <v>52</v>
      </c>
      <c r="B5" s="4">
        <f>B3*B4</f>
        <v>5250</v>
      </c>
    </row>
    <row r="6" spans="1:3" x14ac:dyDescent="0.2">
      <c r="A6" s="19" t="s">
        <v>53</v>
      </c>
      <c r="B6" s="34">
        <f>Summary!B5</f>
        <v>50</v>
      </c>
    </row>
    <row r="7" spans="1:3" x14ac:dyDescent="0.2">
      <c r="A7" t="s">
        <v>17</v>
      </c>
      <c r="B7" s="4">
        <f>B5*B6</f>
        <v>262500</v>
      </c>
    </row>
    <row r="8" spans="1:3" x14ac:dyDescent="0.2">
      <c r="A8" s="19" t="s">
        <v>54</v>
      </c>
      <c r="B8" s="35">
        <f>Summary!B7</f>
        <v>2</v>
      </c>
    </row>
    <row r="9" spans="1:3" x14ac:dyDescent="0.2">
      <c r="A9" t="s">
        <v>18</v>
      </c>
      <c r="B9" s="36">
        <f>(B7/1000)*B8</f>
        <v>525</v>
      </c>
    </row>
  </sheetData>
  <sheetProtection password="D048" sheet="1" objects="1" scenarios="1"/>
  <mergeCells count="1">
    <mergeCell ref="A1:A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D3" sqref="D3"/>
    </sheetView>
  </sheetViews>
  <sheetFormatPr defaultRowHeight="12.75" x14ac:dyDescent="0.2"/>
  <cols>
    <col min="1" max="1" width="46.42578125" bestFit="1" customWidth="1"/>
    <col min="2" max="2" width="14.42578125" bestFit="1" customWidth="1"/>
    <col min="3" max="3" width="9" bestFit="1" customWidth="1"/>
    <col min="4" max="4" width="13.28515625" bestFit="1" customWidth="1"/>
  </cols>
  <sheetData>
    <row r="1" spans="1:4" x14ac:dyDescent="0.2">
      <c r="A1" s="14" t="s">
        <v>32</v>
      </c>
      <c r="B1" s="14" t="s">
        <v>33</v>
      </c>
      <c r="C1" s="14" t="s">
        <v>34</v>
      </c>
      <c r="D1" s="14" t="s">
        <v>36</v>
      </c>
    </row>
    <row r="2" spans="1:4" x14ac:dyDescent="0.2">
      <c r="A2" s="19" t="s">
        <v>38</v>
      </c>
      <c r="B2" s="3">
        <v>2</v>
      </c>
      <c r="C2" s="10">
        <v>39</v>
      </c>
      <c r="D2" s="10">
        <f>B2*C2</f>
        <v>78</v>
      </c>
    </row>
    <row r="3" spans="1:4" x14ac:dyDescent="0.2">
      <c r="A3" s="19" t="s">
        <v>176</v>
      </c>
      <c r="B3" s="3">
        <v>1</v>
      </c>
      <c r="C3" s="10">
        <v>235</v>
      </c>
      <c r="D3" s="3">
        <f t="shared" ref="D3:D6" si="0">B3*C3</f>
        <v>235</v>
      </c>
    </row>
    <row r="4" spans="1:4" x14ac:dyDescent="0.2">
      <c r="A4" s="19" t="s">
        <v>39</v>
      </c>
      <c r="B4" s="3">
        <v>1</v>
      </c>
      <c r="C4" s="3">
        <v>89.95</v>
      </c>
      <c r="D4" s="3">
        <f t="shared" si="0"/>
        <v>89.95</v>
      </c>
    </row>
    <row r="5" spans="1:4" x14ac:dyDescent="0.2">
      <c r="A5" s="19" t="s">
        <v>40</v>
      </c>
      <c r="B5" s="3">
        <v>1</v>
      </c>
      <c r="C5" s="3">
        <v>45</v>
      </c>
      <c r="D5" s="3">
        <f t="shared" si="0"/>
        <v>45</v>
      </c>
    </row>
    <row r="6" spans="1:4" x14ac:dyDescent="0.2">
      <c r="A6" s="19" t="s">
        <v>41</v>
      </c>
      <c r="B6" s="3">
        <v>1</v>
      </c>
      <c r="C6" s="3">
        <v>29.95</v>
      </c>
      <c r="D6" s="7">
        <f t="shared" si="0"/>
        <v>29.95</v>
      </c>
    </row>
    <row r="7" spans="1:4" x14ac:dyDescent="0.2">
      <c r="A7" s="19" t="s">
        <v>35</v>
      </c>
      <c r="D7" s="13">
        <f>SUM(D2:D6)</f>
        <v>477.9</v>
      </c>
    </row>
    <row r="8" spans="1:4" x14ac:dyDescent="0.2">
      <c r="A8" s="19" t="s">
        <v>9</v>
      </c>
      <c r="D8" s="3">
        <v>20.25</v>
      </c>
    </row>
    <row r="9" spans="1:4" x14ac:dyDescent="0.2">
      <c r="A9" s="19" t="s">
        <v>37</v>
      </c>
      <c r="C9" s="24">
        <v>0.06</v>
      </c>
      <c r="D9" s="25">
        <f>D7*C9</f>
        <v>28.673999999999996</v>
      </c>
    </row>
    <row r="10" spans="1:4" x14ac:dyDescent="0.2">
      <c r="D10" s="13">
        <f>D7+D8+D9</f>
        <v>526.82399999999996</v>
      </c>
    </row>
  </sheetData>
  <sheetProtection password="D048" sheet="1" objects="1" scenarios="1"/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C30" sqref="C30"/>
    </sheetView>
  </sheetViews>
  <sheetFormatPr defaultRowHeight="12.75" x14ac:dyDescent="0.2"/>
  <cols>
    <col min="1" max="1" width="12.5703125" bestFit="1" customWidth="1"/>
    <col min="2" max="9" width="10.28515625" bestFit="1" customWidth="1"/>
  </cols>
  <sheetData>
    <row r="1" spans="1:9" x14ac:dyDescent="0.2">
      <c r="B1" s="86" t="s">
        <v>236</v>
      </c>
      <c r="C1" s="86"/>
      <c r="D1" s="86" t="s">
        <v>237</v>
      </c>
      <c r="E1" s="86"/>
      <c r="F1" s="86" t="s">
        <v>238</v>
      </c>
      <c r="G1" s="86"/>
      <c r="H1" s="86" t="s">
        <v>239</v>
      </c>
      <c r="I1" s="86"/>
    </row>
    <row r="2" spans="1:9" x14ac:dyDescent="0.2">
      <c r="B2" s="86" t="s">
        <v>69</v>
      </c>
      <c r="C2" s="86"/>
      <c r="D2" s="86" t="s">
        <v>70</v>
      </c>
      <c r="E2" s="86"/>
      <c r="F2" s="86" t="s">
        <v>71</v>
      </c>
      <c r="G2" s="86"/>
      <c r="H2" s="86" t="s">
        <v>72</v>
      </c>
      <c r="I2" s="86"/>
    </row>
    <row r="3" spans="1:9" x14ac:dyDescent="0.2">
      <c r="B3" s="40" t="s">
        <v>68</v>
      </c>
      <c r="C3" s="40" t="s">
        <v>67</v>
      </c>
      <c r="D3" s="40" t="s">
        <v>68</v>
      </c>
      <c r="E3" s="40" t="s">
        <v>67</v>
      </c>
      <c r="F3" s="40" t="s">
        <v>68</v>
      </c>
      <c r="G3" s="40" t="s">
        <v>67</v>
      </c>
      <c r="H3" s="40" t="s">
        <v>68</v>
      </c>
      <c r="I3" s="40" t="s">
        <v>67</v>
      </c>
    </row>
    <row r="4" spans="1:9" x14ac:dyDescent="0.2">
      <c r="A4" s="39" t="s">
        <v>62</v>
      </c>
      <c r="B4" s="3">
        <v>22.4</v>
      </c>
      <c r="C4" s="3">
        <v>5</v>
      </c>
      <c r="D4" s="3">
        <v>22.4</v>
      </c>
      <c r="E4" s="3">
        <v>5</v>
      </c>
      <c r="F4" s="3">
        <v>22.4</v>
      </c>
      <c r="G4" s="3">
        <v>5</v>
      </c>
      <c r="H4" s="3">
        <v>22.4</v>
      </c>
      <c r="I4" s="3">
        <v>5</v>
      </c>
    </row>
    <row r="5" spans="1:9" x14ac:dyDescent="0.2">
      <c r="A5" s="39" t="s">
        <v>63</v>
      </c>
      <c r="B5" s="11">
        <v>167.95</v>
      </c>
      <c r="C5" s="11">
        <v>167.95</v>
      </c>
      <c r="D5" s="11">
        <v>167.95</v>
      </c>
      <c r="E5" s="11">
        <v>167.95</v>
      </c>
      <c r="F5" s="11">
        <v>167.95</v>
      </c>
      <c r="G5" s="11">
        <v>167.95</v>
      </c>
      <c r="H5" s="11">
        <v>167.95</v>
      </c>
      <c r="I5" s="11">
        <v>167.95</v>
      </c>
    </row>
    <row r="6" spans="1:9" x14ac:dyDescent="0.2">
      <c r="A6" s="39" t="s">
        <v>35</v>
      </c>
      <c r="B6" s="10">
        <f>B4*B5</f>
        <v>3762.0799999999995</v>
      </c>
      <c r="C6" s="10">
        <f>C4*C5</f>
        <v>839.75</v>
      </c>
      <c r="D6" s="10">
        <f>D4*D5</f>
        <v>3762.0799999999995</v>
      </c>
      <c r="E6" s="10">
        <f t="shared" ref="E6:I6" si="0">E4*E5</f>
        <v>839.75</v>
      </c>
      <c r="F6" s="10">
        <f>F4*F5</f>
        <v>3762.0799999999995</v>
      </c>
      <c r="G6" s="10">
        <f t="shared" si="0"/>
        <v>839.75</v>
      </c>
      <c r="H6" s="10">
        <f>H4*H5</f>
        <v>3762.0799999999995</v>
      </c>
      <c r="I6" s="10">
        <f t="shared" si="0"/>
        <v>839.75</v>
      </c>
    </row>
    <row r="7" spans="1:9" x14ac:dyDescent="0.2">
      <c r="A7" s="39" t="s">
        <v>64</v>
      </c>
      <c r="B7" s="3">
        <v>728.84</v>
      </c>
      <c r="C7" s="3">
        <v>471</v>
      </c>
      <c r="D7" s="3">
        <v>1151.94</v>
      </c>
      <c r="E7" s="3">
        <v>733.75</v>
      </c>
      <c r="F7" s="3">
        <v>2085.14</v>
      </c>
      <c r="G7" s="3">
        <v>1292.03</v>
      </c>
      <c r="H7" s="3">
        <v>2170.29</v>
      </c>
      <c r="I7" s="3">
        <v>1194</v>
      </c>
    </row>
    <row r="8" spans="1:9" x14ac:dyDescent="0.2">
      <c r="A8" s="39" t="s">
        <v>37</v>
      </c>
      <c r="B8" s="7">
        <f>B6*0.07</f>
        <v>263.34559999999999</v>
      </c>
      <c r="C8" s="7">
        <f>C6*0.07</f>
        <v>58.782500000000006</v>
      </c>
      <c r="D8" s="7">
        <f>D6*0.07</f>
        <v>263.34559999999999</v>
      </c>
      <c r="E8" s="7">
        <f t="shared" ref="E8:I8" si="1">E6*0.07</f>
        <v>58.782500000000006</v>
      </c>
      <c r="F8" s="7">
        <f>F6*0.07</f>
        <v>263.34559999999999</v>
      </c>
      <c r="G8" s="7">
        <f t="shared" si="1"/>
        <v>58.782500000000006</v>
      </c>
      <c r="H8" s="7">
        <f>H6*0.07</f>
        <v>263.34559999999999</v>
      </c>
      <c r="I8" s="7">
        <f t="shared" si="1"/>
        <v>58.782500000000006</v>
      </c>
    </row>
    <row r="9" spans="1:9" x14ac:dyDescent="0.2">
      <c r="A9" s="39" t="s">
        <v>2</v>
      </c>
      <c r="B9" s="13">
        <f>SUM(B6:B8)</f>
        <v>4754.2655999999988</v>
      </c>
      <c r="C9" s="13">
        <f>SUM(C6:C8)</f>
        <v>1369.5325</v>
      </c>
      <c r="D9" s="13">
        <f>SUM(D6:D8)</f>
        <v>5177.3655999999992</v>
      </c>
      <c r="E9" s="13">
        <f t="shared" ref="E9:I9" si="2">SUM(E6:E8)</f>
        <v>1632.2825</v>
      </c>
      <c r="F9" s="13">
        <f>SUM(F6:F8)</f>
        <v>6110.565599999999</v>
      </c>
      <c r="G9" s="13">
        <f t="shared" si="2"/>
        <v>2190.5624999999995</v>
      </c>
      <c r="H9" s="13">
        <f>SUM(H6:H8)</f>
        <v>6195.7155999999986</v>
      </c>
      <c r="I9" s="13">
        <f t="shared" si="2"/>
        <v>2092.5324999999998</v>
      </c>
    </row>
    <row r="10" spans="1:9" x14ac:dyDescent="0.2">
      <c r="A10" s="39" t="s">
        <v>65</v>
      </c>
      <c r="B10" s="7">
        <v>560</v>
      </c>
      <c r="C10" s="7">
        <v>125</v>
      </c>
      <c r="D10" s="7">
        <v>560</v>
      </c>
      <c r="E10" s="7">
        <v>125</v>
      </c>
      <c r="F10" s="7">
        <v>560</v>
      </c>
      <c r="G10" s="7">
        <v>125</v>
      </c>
      <c r="H10" s="7">
        <v>560</v>
      </c>
      <c r="I10" s="7">
        <v>125</v>
      </c>
    </row>
    <row r="11" spans="1:9" x14ac:dyDescent="0.2">
      <c r="A11" s="39" t="s">
        <v>66</v>
      </c>
      <c r="B11" s="10">
        <f>B9/B10</f>
        <v>8.4897599999999986</v>
      </c>
      <c r="C11" s="10">
        <f>C9/C10</f>
        <v>10.95626</v>
      </c>
      <c r="D11" s="10">
        <f>D9/D10</f>
        <v>9.245295714285712</v>
      </c>
      <c r="E11" s="10">
        <f t="shared" ref="E11:I11" si="3">E9/E10</f>
        <v>13.058260000000001</v>
      </c>
      <c r="F11" s="10">
        <f>F9/F10</f>
        <v>10.911724285714284</v>
      </c>
      <c r="G11" s="10">
        <f t="shared" si="3"/>
        <v>17.524499999999996</v>
      </c>
      <c r="H11" s="10">
        <f>H9/H10</f>
        <v>11.063777857142854</v>
      </c>
      <c r="I11" s="10">
        <f t="shared" si="3"/>
        <v>16.740259999999999</v>
      </c>
    </row>
    <row r="13" spans="1:9" x14ac:dyDescent="0.2">
      <c r="B13" s="86" t="s">
        <v>240</v>
      </c>
      <c r="C13" s="86"/>
      <c r="D13" s="86" t="s">
        <v>241</v>
      </c>
      <c r="E13" s="86"/>
      <c r="F13" s="86" t="s">
        <v>242</v>
      </c>
      <c r="G13" s="86"/>
      <c r="H13" s="86" t="s">
        <v>243</v>
      </c>
      <c r="I13" s="86"/>
    </row>
    <row r="14" spans="1:9" x14ac:dyDescent="0.2">
      <c r="B14" s="86" t="s">
        <v>69</v>
      </c>
      <c r="C14" s="86"/>
      <c r="D14" s="86" t="s">
        <v>70</v>
      </c>
      <c r="E14" s="86"/>
      <c r="F14" s="86" t="s">
        <v>71</v>
      </c>
      <c r="G14" s="86"/>
      <c r="H14" s="86" t="s">
        <v>72</v>
      </c>
      <c r="I14" s="86"/>
    </row>
    <row r="15" spans="1:9" x14ac:dyDescent="0.2">
      <c r="B15" s="40" t="s">
        <v>68</v>
      </c>
      <c r="C15" s="40" t="s">
        <v>67</v>
      </c>
      <c r="D15" s="40" t="s">
        <v>68</v>
      </c>
      <c r="E15" s="40" t="s">
        <v>67</v>
      </c>
      <c r="F15" s="40" t="s">
        <v>68</v>
      </c>
      <c r="G15" s="40" t="s">
        <v>67</v>
      </c>
      <c r="H15" s="40" t="s">
        <v>68</v>
      </c>
      <c r="I15" s="40" t="s">
        <v>67</v>
      </c>
    </row>
    <row r="16" spans="1:9" x14ac:dyDescent="0.2">
      <c r="A16" s="39" t="s">
        <v>62</v>
      </c>
      <c r="B16" s="3">
        <v>22.4</v>
      </c>
      <c r="C16" s="3">
        <v>5</v>
      </c>
      <c r="D16" s="3">
        <v>22.4</v>
      </c>
      <c r="E16" s="3">
        <v>5</v>
      </c>
      <c r="F16" s="3">
        <v>22.4</v>
      </c>
      <c r="G16" s="3">
        <v>5</v>
      </c>
      <c r="H16" s="3">
        <v>22.4</v>
      </c>
      <c r="I16" s="3">
        <v>5</v>
      </c>
    </row>
    <row r="17" spans="1:9" x14ac:dyDescent="0.2">
      <c r="A17" s="39" t="s">
        <v>63</v>
      </c>
      <c r="B17" s="11">
        <v>167.95</v>
      </c>
      <c r="C17" s="11">
        <v>167.95</v>
      </c>
      <c r="D17" s="11">
        <v>167.95</v>
      </c>
      <c r="E17" s="11">
        <v>167.95</v>
      </c>
      <c r="F17" s="11">
        <v>167.95</v>
      </c>
      <c r="G17" s="11">
        <v>167.95</v>
      </c>
      <c r="H17" s="11">
        <v>167.95</v>
      </c>
      <c r="I17" s="11">
        <v>167.95</v>
      </c>
    </row>
    <row r="18" spans="1:9" x14ac:dyDescent="0.2">
      <c r="A18" s="39" t="s">
        <v>35</v>
      </c>
      <c r="B18" s="10">
        <f>B16*B17</f>
        <v>3762.0799999999995</v>
      </c>
      <c r="C18" s="10">
        <f>C16*C17</f>
        <v>839.75</v>
      </c>
      <c r="D18" s="10">
        <f>D16*D17</f>
        <v>3762.0799999999995</v>
      </c>
      <c r="E18" s="10">
        <f t="shared" ref="E18" si="4">E16*E17</f>
        <v>839.75</v>
      </c>
      <c r="F18" s="10">
        <f>F16*F17</f>
        <v>3762.0799999999995</v>
      </c>
      <c r="G18" s="10">
        <f t="shared" ref="G18" si="5">G16*G17</f>
        <v>839.75</v>
      </c>
      <c r="H18" s="10">
        <f>H16*H17</f>
        <v>3762.0799999999995</v>
      </c>
      <c r="I18" s="10">
        <f t="shared" ref="I18" si="6">I16*I17</f>
        <v>839.75</v>
      </c>
    </row>
    <row r="19" spans="1:9" x14ac:dyDescent="0.2">
      <c r="A19" s="39" t="s">
        <v>64</v>
      </c>
      <c r="B19" s="3">
        <v>1100</v>
      </c>
      <c r="C19" s="3">
        <v>674.18</v>
      </c>
      <c r="D19" s="3">
        <v>1900</v>
      </c>
      <c r="E19" s="3">
        <v>814.84</v>
      </c>
      <c r="F19" s="3">
        <v>1700</v>
      </c>
      <c r="G19" s="3">
        <v>932.56</v>
      </c>
      <c r="H19" s="3">
        <v>2300</v>
      </c>
      <c r="I19" s="3">
        <v>1131.4000000000001</v>
      </c>
    </row>
    <row r="20" spans="1:9" x14ac:dyDescent="0.2">
      <c r="A20" s="39" t="s">
        <v>37</v>
      </c>
      <c r="B20" s="7">
        <f>B18*0.07</f>
        <v>263.34559999999999</v>
      </c>
      <c r="C20" s="7">
        <f>C18*0.07</f>
        <v>58.782500000000006</v>
      </c>
      <c r="D20" s="7">
        <f>D18*0.07</f>
        <v>263.34559999999999</v>
      </c>
      <c r="E20" s="7">
        <f t="shared" ref="E20" si="7">E18*0.07</f>
        <v>58.782500000000006</v>
      </c>
      <c r="F20" s="7">
        <f>F18*0.07</f>
        <v>263.34559999999999</v>
      </c>
      <c r="G20" s="7">
        <f t="shared" ref="G20" si="8">G18*0.07</f>
        <v>58.782500000000006</v>
      </c>
      <c r="H20" s="7">
        <f>H18*0.07</f>
        <v>263.34559999999999</v>
      </c>
      <c r="I20" s="7">
        <f t="shared" ref="I20" si="9">I18*0.07</f>
        <v>58.782500000000006</v>
      </c>
    </row>
    <row r="21" spans="1:9" x14ac:dyDescent="0.2">
      <c r="A21" s="39" t="s">
        <v>2</v>
      </c>
      <c r="B21" s="13">
        <f>SUM(B18:B20)</f>
        <v>5125.4255999999996</v>
      </c>
      <c r="C21" s="13">
        <f>SUM(C18:C20)</f>
        <v>1572.7124999999999</v>
      </c>
      <c r="D21" s="13">
        <f>SUM(D18:D20)</f>
        <v>5925.4255999999996</v>
      </c>
      <c r="E21" s="13">
        <f t="shared" ref="E21" si="10">SUM(E18:E20)</f>
        <v>1713.3725000000002</v>
      </c>
      <c r="F21" s="13">
        <f>SUM(F18:F20)</f>
        <v>5725.4255999999996</v>
      </c>
      <c r="G21" s="13">
        <f t="shared" ref="G21" si="11">SUM(G18:G20)</f>
        <v>1831.0925</v>
      </c>
      <c r="H21" s="13">
        <f>SUM(H18:H20)</f>
        <v>6325.4255999999996</v>
      </c>
      <c r="I21" s="13">
        <f t="shared" ref="I21" si="12">SUM(I18:I20)</f>
        <v>2029.9325000000001</v>
      </c>
    </row>
    <row r="22" spans="1:9" x14ac:dyDescent="0.2">
      <c r="A22" s="39" t="s">
        <v>65</v>
      </c>
      <c r="B22" s="7">
        <v>560</v>
      </c>
      <c r="C22" s="7">
        <v>125</v>
      </c>
      <c r="D22" s="7">
        <v>560</v>
      </c>
      <c r="E22" s="7">
        <v>125</v>
      </c>
      <c r="F22" s="7">
        <v>560</v>
      </c>
      <c r="G22" s="7">
        <v>125</v>
      </c>
      <c r="H22" s="7">
        <v>560</v>
      </c>
      <c r="I22" s="7">
        <v>125</v>
      </c>
    </row>
    <row r="23" spans="1:9" x14ac:dyDescent="0.2">
      <c r="A23" s="39" t="s">
        <v>66</v>
      </c>
      <c r="B23" s="10">
        <f>B21/B22</f>
        <v>9.1525457142857132</v>
      </c>
      <c r="C23" s="10">
        <f>C21/C22</f>
        <v>12.5817</v>
      </c>
      <c r="D23" s="10">
        <f>D21/D22</f>
        <v>10.581117142857142</v>
      </c>
      <c r="E23" s="10">
        <f t="shared" ref="E23" si="13">E21/E22</f>
        <v>13.706980000000001</v>
      </c>
      <c r="F23" s="10">
        <f>F21/F22</f>
        <v>10.223974285714284</v>
      </c>
      <c r="G23" s="10">
        <f t="shared" ref="G23" si="14">G21/G22</f>
        <v>14.64874</v>
      </c>
      <c r="H23" s="10">
        <f>H21/H22</f>
        <v>11.295402857142856</v>
      </c>
      <c r="I23" s="10">
        <f t="shared" ref="I23" si="15">I21/I22</f>
        <v>16.239460000000001</v>
      </c>
    </row>
    <row r="25" spans="1:9" x14ac:dyDescent="0.2">
      <c r="A25" s="77" t="s">
        <v>244</v>
      </c>
      <c r="C25" s="78">
        <v>41781</v>
      </c>
    </row>
  </sheetData>
  <sheetProtection password="D048" sheet="1" objects="1" scenarios="1"/>
  <mergeCells count="16">
    <mergeCell ref="B2:C2"/>
    <mergeCell ref="D2:E2"/>
    <mergeCell ref="F2:G2"/>
    <mergeCell ref="H2:I2"/>
    <mergeCell ref="B1:C1"/>
    <mergeCell ref="D1:E1"/>
    <mergeCell ref="F1:G1"/>
    <mergeCell ref="H1:I1"/>
    <mergeCell ref="B13:C13"/>
    <mergeCell ref="D13:E13"/>
    <mergeCell ref="F13:G13"/>
    <mergeCell ref="H13:I13"/>
    <mergeCell ref="B14:C14"/>
    <mergeCell ref="D14:E14"/>
    <mergeCell ref="F14:G14"/>
    <mergeCell ref="H14:I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Summary</vt:lpstr>
      <vt:lpstr>Labor Budget</vt:lpstr>
      <vt:lpstr>Daily Maintenance</vt:lpstr>
      <vt:lpstr>Weekly Maintenance</vt:lpstr>
      <vt:lpstr>Monthly Maintenance</vt:lpstr>
      <vt:lpstr>Material Budget</vt:lpstr>
      <vt:lpstr>Water Budget</vt:lpstr>
      <vt:lpstr>Equipment Budget</vt:lpstr>
      <vt:lpstr>Material Quotes</vt:lpstr>
      <vt:lpstr>Maintenance Equipment Chart</vt:lpstr>
      <vt:lpstr>Annual Capital Budget-Resurf</vt:lpstr>
      <vt:lpstr>Annual Capital Budget-Equip</vt:lpstr>
      <vt:lpstr>Court Accessories Chart</vt:lpstr>
      <vt:lpstr>Annual Capital Budget-Access</vt:lpstr>
      <vt:lpstr>Annual Capital Budget-Fence</vt:lpstr>
      <vt:lpstr>Annual Capital Budget-Lighting</vt:lpstr>
    </vt:vector>
  </TitlesOfParts>
  <Company>10-S Tennis Supply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Dettor</dc:creator>
  <cp:lastModifiedBy>stevenew</cp:lastModifiedBy>
  <cp:lastPrinted>2013-05-06T16:42:42Z</cp:lastPrinted>
  <dcterms:created xsi:type="dcterms:W3CDTF">2009-12-29T19:42:46Z</dcterms:created>
  <dcterms:modified xsi:type="dcterms:W3CDTF">2014-10-20T15:19:10Z</dcterms:modified>
</cp:coreProperties>
</file>